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685" windowWidth="9420" windowHeight="5010" tabRatio="904" activeTab="3"/>
  </bookViews>
  <sheets>
    <sheet name="Bal Sheet(KLSE)" sheetId="1" r:id="rId1"/>
    <sheet name="3mths Qtr" sheetId="2" r:id="rId2"/>
    <sheet name="Changes in Equity" sheetId="3" r:id="rId3"/>
    <sheet name="Cashflow" sheetId="4" r:id="rId4"/>
  </sheets>
  <definedNames>
    <definedName name="_xlnm.Print_Area" localSheetId="1">'3mths Qtr'!$A$1:$Y$54</definedName>
    <definedName name="_xlnm.Print_Area" localSheetId="0">'Bal Sheet(KLSE)'!$A$1:$G$52</definedName>
    <definedName name="_xlnm.Print_Area" localSheetId="3">'Cashflow'!$A$1:$F$68</definedName>
    <definedName name="_xlnm.Print_Area" localSheetId="2">'Changes in Equity'!$A$1:$J$32</definedName>
  </definedNames>
  <calcPr fullCalcOnLoad="1"/>
</workbook>
</file>

<file path=xl/comments4.xml><?xml version="1.0" encoding="utf-8"?>
<comments xmlns="http://schemas.openxmlformats.org/spreadsheetml/2006/main">
  <authors>
    <author>ken</author>
  </authors>
  <commentList>
    <comment ref="P8" authorId="0">
      <text>
        <r>
          <rPr>
            <b/>
            <sz val="8"/>
            <rFont val="Tahoma"/>
            <family val="0"/>
          </rPr>
          <t>Kaspadu co.</t>
        </r>
        <r>
          <rPr>
            <sz val="8"/>
            <rFont val="Tahoma"/>
            <family val="0"/>
          </rPr>
          <t xml:space="preserve">
</t>
        </r>
      </text>
    </comment>
    <comment ref="B38" authorId="0">
      <text>
        <r>
          <rPr>
            <b/>
            <sz val="8"/>
            <rFont val="Tahoma"/>
            <family val="0"/>
          </rPr>
          <t>See pg 182 propectus</t>
        </r>
        <r>
          <rPr>
            <sz val="8"/>
            <rFont val="Tahoma"/>
            <family val="0"/>
          </rPr>
          <t xml:space="preserve">
</t>
        </r>
      </text>
    </comment>
    <comment ref="C38" authorId="0">
      <text>
        <r>
          <rPr>
            <b/>
            <sz val="8"/>
            <rFont val="Tahoma"/>
            <family val="0"/>
          </rPr>
          <t>See pg 182 propectus</t>
        </r>
        <r>
          <rPr>
            <sz val="8"/>
            <rFont val="Tahoma"/>
            <family val="0"/>
          </rPr>
          <t xml:space="preserve">
</t>
        </r>
      </text>
    </comment>
    <comment ref="A48" authorId="0">
      <text>
        <r>
          <rPr>
            <sz val="8"/>
            <rFont val="Tahoma"/>
            <family val="0"/>
          </rPr>
          <t xml:space="preserve">New HP / Lease
</t>
        </r>
      </text>
    </comment>
    <comment ref="A51" authorId="0">
      <text>
        <r>
          <rPr>
            <sz val="8"/>
            <rFont val="Tahoma"/>
            <family val="0"/>
          </rPr>
          <t xml:space="preserve">Principals only paid for instalment
</t>
        </r>
      </text>
    </comment>
    <comment ref="A52" authorId="0">
      <text>
        <r>
          <rPr>
            <sz val="8"/>
            <rFont val="Tahoma"/>
            <family val="0"/>
          </rPr>
          <t xml:space="preserve">Principals only paid for instalment
</t>
        </r>
      </text>
    </comment>
  </commentList>
</comments>
</file>

<file path=xl/sharedStrings.xml><?xml version="1.0" encoding="utf-8"?>
<sst xmlns="http://schemas.openxmlformats.org/spreadsheetml/2006/main" count="243" uniqueCount="171">
  <si>
    <t>Revenue</t>
  </si>
  <si>
    <t>Oil &amp; Gas Division</t>
  </si>
  <si>
    <t>Fleet Management</t>
  </si>
  <si>
    <t>Division</t>
  </si>
  <si>
    <t>Profit before taxation</t>
  </si>
  <si>
    <t>Taxation</t>
  </si>
  <si>
    <t>Profit after taxation</t>
  </si>
  <si>
    <t>RM '000</t>
  </si>
  <si>
    <t xml:space="preserve">Quarter Ended </t>
  </si>
  <si>
    <t>Engineering Division</t>
  </si>
  <si>
    <t>Transportation</t>
  </si>
  <si>
    <t>-</t>
  </si>
  <si>
    <t>Note:</t>
  </si>
  <si>
    <t>Inventories</t>
  </si>
  <si>
    <t>Total</t>
  </si>
  <si>
    <t>RM'000</t>
  </si>
  <si>
    <t>SCOMI GROUP BERHAD</t>
  </si>
  <si>
    <t>Current Assets</t>
  </si>
  <si>
    <t>Receivables</t>
  </si>
  <si>
    <t>Current Liabilities</t>
  </si>
  <si>
    <t>Payables</t>
  </si>
  <si>
    <t>Financed By:</t>
  </si>
  <si>
    <t>(COMPANY NO: 571212-A)</t>
  </si>
  <si>
    <t>Property, plant and equipment</t>
  </si>
  <si>
    <t>Short term deposits with licensed banks</t>
  </si>
  <si>
    <t>Deferred taxation</t>
  </si>
  <si>
    <t>Reserve on consolidation</t>
  </si>
  <si>
    <t>Distributable</t>
  </si>
  <si>
    <t>Share premium</t>
  </si>
  <si>
    <t>Note</t>
  </si>
  <si>
    <t>B5</t>
  </si>
  <si>
    <t>Operating expense</t>
  </si>
  <si>
    <t>Other operating income</t>
  </si>
  <si>
    <t>Profit from operations</t>
  </si>
  <si>
    <t>Finance costs</t>
  </si>
  <si>
    <t>Share of profit of associated company</t>
  </si>
  <si>
    <t xml:space="preserve">Minority interest </t>
  </si>
  <si>
    <t>Amount due from associated company</t>
  </si>
  <si>
    <t>Investment in associated company</t>
  </si>
  <si>
    <t>Cash and bank balances</t>
  </si>
  <si>
    <t>Short term borrowings</t>
  </si>
  <si>
    <t>Net current assets/(liabilities)</t>
  </si>
  <si>
    <t>Share capital</t>
  </si>
  <si>
    <t>Bank overdrafts</t>
  </si>
  <si>
    <t>B9</t>
  </si>
  <si>
    <t>Long term borrowings</t>
  </si>
  <si>
    <t>Non current liabilities</t>
  </si>
  <si>
    <t>Net tangible assets per share (RM)</t>
  </si>
  <si>
    <t>A8</t>
  </si>
  <si>
    <t>31st Dec 2002</t>
  </si>
  <si>
    <t xml:space="preserve"> SCOMI GROUP BERHAD</t>
  </si>
  <si>
    <t>UNAUDITED GROUP</t>
  </si>
  <si>
    <t>AUDITED COMPANY</t>
  </si>
  <si>
    <t>retained profits</t>
  </si>
  <si>
    <t>The acquisition of the subsidiary companies for the purpose of listing of Scomi Group Berhad on the Second Board of the Kuala Lumpur Stock Exchange was completed on 31st March 2003. Therefore the audited company's balance sheet reflects the position of the company only as at 31st December 2002.</t>
  </si>
  <si>
    <t>CASH FLOW FROM OPERATING ACTIVITIES</t>
  </si>
  <si>
    <t>Depreciation</t>
  </si>
  <si>
    <t>Development expenditure written off/stock obsolecence</t>
  </si>
  <si>
    <t>Amortisation of development expenditure</t>
  </si>
  <si>
    <t>Provision for doubtful debts</t>
  </si>
  <si>
    <t>Provision on loss in investment</t>
  </si>
  <si>
    <t>Interest expense</t>
  </si>
  <si>
    <t>Decrease/ (increase) in trade and other receivables</t>
  </si>
  <si>
    <t>Increase / (decrease) in trade and other payables</t>
  </si>
  <si>
    <t>Cash generated from/(used in) operations</t>
  </si>
  <si>
    <t>Tax paid</t>
  </si>
  <si>
    <t>Interest paid</t>
  </si>
  <si>
    <t>Net cash generated from/(used in) operating activities</t>
  </si>
  <si>
    <t>CASH FLOW FROM INVESTING ACTIVITIES</t>
  </si>
  <si>
    <t>Purchase of property, plant and equipment</t>
  </si>
  <si>
    <t>Proceeds from disposal of property, plant and equipment</t>
  </si>
  <si>
    <t>Interest received</t>
  </si>
  <si>
    <t>Net cash generated from/(used in) investing activities</t>
  </si>
  <si>
    <t>CASH FLOW FROM FINANCING ACTIVITIES</t>
  </si>
  <si>
    <t>Proceeds from issuance of shares</t>
  </si>
  <si>
    <t>Drawndown of hire purchase and lease financing</t>
  </si>
  <si>
    <t>Interest paid on term loans</t>
  </si>
  <si>
    <t>Repayment of hire purchase and lease</t>
  </si>
  <si>
    <t>Repayment of term loans</t>
  </si>
  <si>
    <t>Dividends paid</t>
  </si>
  <si>
    <t>Net cash (used in)/ generated from financing activities</t>
  </si>
  <si>
    <t>NET INCREASE/(DECREASE) IN CASH AND CASH EQUIVALENTS</t>
  </si>
  <si>
    <t>CASH AND CASH EQUIVALENTS AT BEGINNING OF YEAR</t>
  </si>
  <si>
    <t>Cash and cash equivalents comprise:</t>
  </si>
  <si>
    <t>Short terms deposits with licensed banks</t>
  </si>
  <si>
    <t>Decrease/ (increase) in inventories</t>
  </si>
  <si>
    <t xml:space="preserve"> --- Non distributable ---</t>
  </si>
  <si>
    <t>30th June 2003</t>
  </si>
  <si>
    <t>AS AT 30TH JUNE 2003</t>
  </si>
  <si>
    <t>30th June 2002</t>
  </si>
  <si>
    <t>30 June 2003</t>
  </si>
  <si>
    <t>SGB</t>
  </si>
  <si>
    <t>Consolidation</t>
  </si>
  <si>
    <t>Entries</t>
  </si>
  <si>
    <t>FOR THE SECOND QUARTER 2003</t>
  </si>
  <si>
    <t>FOR THE QUARTER ENDED 30TH JUNE 2003</t>
  </si>
  <si>
    <t>At 30th June 2003</t>
  </si>
  <si>
    <t xml:space="preserve">Diluted </t>
  </si>
  <si>
    <t>Earnings per share</t>
  </si>
  <si>
    <t xml:space="preserve">Basic </t>
  </si>
  <si>
    <t>sen</t>
  </si>
  <si>
    <t>Net Profit for the period</t>
  </si>
  <si>
    <t xml:space="preserve">Unaudited </t>
  </si>
  <si>
    <t>3 months ended</t>
  </si>
  <si>
    <t>6 months ended</t>
  </si>
  <si>
    <t>FOR THE SECOND QUARTER ENDED 30TH JUNE 2003</t>
  </si>
  <si>
    <t>Net Profit</t>
  </si>
  <si>
    <t xml:space="preserve"> FOR THE SECOND QUARTER 2003</t>
  </si>
  <si>
    <t>Amt Due</t>
  </si>
  <si>
    <t>S/T</t>
  </si>
  <si>
    <t>C&amp;B Bal</t>
  </si>
  <si>
    <t>Bank</t>
  </si>
  <si>
    <t xml:space="preserve">Share </t>
  </si>
  <si>
    <t>Res.on</t>
  </si>
  <si>
    <t>Accum</t>
  </si>
  <si>
    <t>L/T</t>
  </si>
  <si>
    <t>Deferred</t>
  </si>
  <si>
    <t>PPE</t>
  </si>
  <si>
    <t>Invest</t>
  </si>
  <si>
    <t>Stk</t>
  </si>
  <si>
    <t>Rec'abl</t>
  </si>
  <si>
    <t>from Ass.</t>
  </si>
  <si>
    <t>Dep.</t>
  </si>
  <si>
    <t>to Hld co.</t>
  </si>
  <si>
    <t>borwg</t>
  </si>
  <si>
    <t>O/D</t>
  </si>
  <si>
    <t>Cap.</t>
  </si>
  <si>
    <t>Prm</t>
  </si>
  <si>
    <t>Console</t>
  </si>
  <si>
    <t xml:space="preserve">P&amp;L </t>
  </si>
  <si>
    <t>Tax</t>
  </si>
  <si>
    <t>Listing expenses</t>
  </si>
  <si>
    <t>Interest Income</t>
  </si>
  <si>
    <t>Issue of shares</t>
  </si>
  <si>
    <t>Public issue</t>
  </si>
  <si>
    <t>Private placement</t>
  </si>
  <si>
    <t>30-6-2003</t>
  </si>
  <si>
    <t>31-3-2003</t>
  </si>
  <si>
    <t>UNAUDITED CONDENSED CONSOLIDATED BALANCE SHEET</t>
  </si>
  <si>
    <t xml:space="preserve">QUARTERLY REPORT ON UNAUDITED CONSOLIDATED RESULTS </t>
  </si>
  <si>
    <t>UNAUDITED CONDENSED CONSOLIDATED INCOME STATEMENT</t>
  </si>
  <si>
    <t>Reserves</t>
  </si>
  <si>
    <t>UNAUDITED CONDENSED CONSOLIDATED STATEMENT OF CHANGES IN EQUITY</t>
  </si>
  <si>
    <t xml:space="preserve"> QUARTERLY REPORT ON UNAUDITED CONSOLIDATED RESULTS</t>
  </si>
  <si>
    <t>UNAUDITED CONDENSED CONSOLIDATED CASH FLOW STATEMENT</t>
  </si>
  <si>
    <t>31.3.2003</t>
  </si>
  <si>
    <t>30.6.2003</t>
  </si>
  <si>
    <t>TOTAL</t>
  </si>
  <si>
    <t>RM' 000</t>
  </si>
  <si>
    <t>Adjustment for:</t>
  </si>
  <si>
    <t>Share of profit in Associated co.</t>
  </si>
  <si>
    <t>Operating (Loss)/ profit before working capital changes</t>
  </si>
  <si>
    <t>Decrease/ (increase) in amount due from Associated Co.</t>
  </si>
  <si>
    <t>Increase / (decrease) in Amount due to Holding Co.</t>
  </si>
  <si>
    <t>Incease/ (decrease) in Banker's acceptance</t>
  </si>
  <si>
    <t>Cash flow on acquisition of subsidiary Co.</t>
  </si>
  <si>
    <t>Interest paid and hire purchase and lease</t>
  </si>
  <si>
    <t>#</t>
  </si>
  <si>
    <t>Bank overdraft</t>
  </si>
  <si>
    <t>B13</t>
  </si>
  <si>
    <t>Comparative figures for the preceding year are not available as this is Scomi Group Berhad's second quarterly report to the Kuala Lumpur Stock Exchange since its listing on 13th May 2003.</t>
  </si>
  <si>
    <t>Less: Listing Expenses</t>
  </si>
  <si>
    <t>At 1st January 2003</t>
  </si>
  <si>
    <t>Acquisition of Investment</t>
  </si>
  <si>
    <t>The second quarter interim financial reports submitted on 11th August 2003 was based on a proforma basis which includes the 3 months pre-acquisition results of the subsidiaries.</t>
  </si>
  <si>
    <t>The second quarter interim financial reports is now re-submitted to reflect the post acquisition results of the company effective from 1st April 2003.</t>
  </si>
  <si>
    <t># Denotes RM2.00</t>
  </si>
  <si>
    <t xml:space="preserve">The acquisition of the subsidiary companies pursuant to the corporate restructuring exercise in conjunction with the listing of Scomi Group Berhad on the Second Board of the Kuala Lumpur Stock Exchange was completed on 31st March 2003. </t>
  </si>
  <si>
    <t xml:space="preserve">                   #</t>
  </si>
  <si>
    <t>Loss on disposal of property, plant and equipment</t>
  </si>
  <si>
    <t>CASH AND CASH EQUIVALENTS AT END OF THE PERIOD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</si>
</sst>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000_);_(* \(#,##0.0000\);_(* &quot;-&quot;??_);_(@_)"/>
    <numFmt numFmtId="168" formatCode="#,##0.000_);\(#,##0.000\)"/>
    <numFmt numFmtId="169" formatCode="#,##0.0000_);\(#,##0.0000\)"/>
    <numFmt numFmtId="170" formatCode="#,##0.0_);\(#,##0.0\)"/>
    <numFmt numFmtId="171" formatCode="_(* #,##0.00000_);_(* \(#,##0.00000\);_(* &quot;-&quot;??_);_(@_)"/>
    <numFmt numFmtId="172" formatCode="0.00000000"/>
    <numFmt numFmtId="173" formatCode="0.0000000"/>
    <numFmt numFmtId="174" formatCode="0.000000"/>
    <numFmt numFmtId="175" formatCode="0.00000"/>
    <numFmt numFmtId="176" formatCode="0.0000"/>
    <numFmt numFmtId="177" formatCode="0.000"/>
    <numFmt numFmtId="178" formatCode="0.00_);\(0.00\)"/>
    <numFmt numFmtId="179" formatCode="0.0_);\(0.0\)"/>
    <numFmt numFmtId="180" formatCode="0_);\(0\)"/>
    <numFmt numFmtId="181" formatCode="0.000_);\(0.000\)"/>
    <numFmt numFmtId="182" formatCode="0.0000_);\(0.0000\)"/>
    <numFmt numFmtId="183" formatCode="0.0"/>
    <numFmt numFmtId="184" formatCode="_(* #,##0.0_);_(* \(#,##0.0\);_(* &quot;-&quot;?_);_(@_)"/>
    <numFmt numFmtId="185" formatCode="_(* #,##0.00_);_(* \(#,##0.00\);_(* &quot;-&quot;?_);_(@_)"/>
  </numFmts>
  <fonts count="19">
    <font>
      <sz val="10"/>
      <name val="Arial"/>
      <family val="0"/>
    </font>
    <font>
      <b/>
      <sz val="11"/>
      <name val="Tahoma"/>
      <family val="2"/>
    </font>
    <font>
      <sz val="10"/>
      <name val="Tahoma"/>
      <family val="2"/>
    </font>
    <font>
      <b/>
      <sz val="10"/>
      <name val="Tahoma"/>
      <family val="2"/>
    </font>
    <font>
      <b/>
      <u val="single"/>
      <sz val="10"/>
      <name val="Tahoma"/>
      <family val="2"/>
    </font>
    <font>
      <sz val="11"/>
      <name val="Tahoma"/>
      <family val="2"/>
    </font>
    <font>
      <b/>
      <sz val="11"/>
      <color indexed="8"/>
      <name val="Tahoma"/>
      <family val="2"/>
    </font>
    <font>
      <sz val="11"/>
      <color indexed="8"/>
      <name val="Tahoma"/>
      <family val="2"/>
    </font>
    <font>
      <u val="single"/>
      <sz val="10"/>
      <name val="Tahoma"/>
      <family val="2"/>
    </font>
    <font>
      <sz val="8"/>
      <name val="Tahoma"/>
      <family val="0"/>
    </font>
    <font>
      <u val="singleAccounting"/>
      <sz val="10"/>
      <name val="Tahoma"/>
      <family val="2"/>
    </font>
    <font>
      <b/>
      <sz val="10"/>
      <color indexed="10"/>
      <name val="Tahoma"/>
      <family val="2"/>
    </font>
    <font>
      <b/>
      <sz val="10"/>
      <name val="Arial"/>
      <family val="2"/>
    </font>
    <font>
      <b/>
      <u val="single"/>
      <sz val="10"/>
      <name val="Arial"/>
      <family val="2"/>
    </font>
    <font>
      <u val="single"/>
      <sz val="10"/>
      <name val="Arial"/>
      <family val="2"/>
    </font>
    <font>
      <b/>
      <sz val="10"/>
      <color indexed="8"/>
      <name val="Tahoma"/>
      <family val="2"/>
    </font>
    <font>
      <b/>
      <sz val="11"/>
      <name val="Arial"/>
      <family val="2"/>
    </font>
    <font>
      <b/>
      <sz val="8"/>
      <name val="Tahoma"/>
      <family val="0"/>
    </font>
    <font>
      <b/>
      <sz val="8"/>
      <name val="Arial"/>
      <family val="2"/>
    </font>
  </fonts>
  <fills count="3">
    <fill>
      <patternFill/>
    </fill>
    <fill>
      <patternFill patternType="gray125"/>
    </fill>
    <fill>
      <patternFill patternType="solid">
        <fgColor indexed="13"/>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2" fillId="0" borderId="0" xfId="0" applyFont="1" applyAlignment="1">
      <alignment horizontal="center" vertical="top"/>
    </xf>
    <xf numFmtId="0" fontId="2" fillId="0" borderId="0" xfId="0" applyFont="1" applyAlignment="1">
      <alignment vertical="top"/>
    </xf>
    <xf numFmtId="0" fontId="2" fillId="0" borderId="0" xfId="0" applyFont="1" applyBorder="1" applyAlignment="1">
      <alignment vertical="top"/>
    </xf>
    <xf numFmtId="0" fontId="3" fillId="0" borderId="0" xfId="0" applyFont="1" applyBorder="1" applyAlignment="1">
      <alignment horizontal="right" vertical="top"/>
    </xf>
    <xf numFmtId="0" fontId="3" fillId="0" borderId="0" xfId="0" applyFont="1" applyAlignment="1">
      <alignment horizontal="center" vertical="top"/>
    </xf>
    <xf numFmtId="14" fontId="3" fillId="0" borderId="0" xfId="0" applyNumberFormat="1" applyFont="1" applyBorder="1" applyAlignment="1">
      <alignment horizontal="right" vertical="top"/>
    </xf>
    <xf numFmtId="166" fontId="2" fillId="0" borderId="0" xfId="15" applyNumberFormat="1" applyFont="1" applyBorder="1" applyAlignment="1">
      <alignment vertical="top"/>
    </xf>
    <xf numFmtId="166" fontId="2" fillId="0" borderId="1" xfId="15" applyNumberFormat="1" applyFont="1" applyBorder="1" applyAlignment="1">
      <alignment vertical="top"/>
    </xf>
    <xf numFmtId="0" fontId="4" fillId="0" borderId="0" xfId="0" applyFont="1" applyAlignment="1">
      <alignment vertical="top"/>
    </xf>
    <xf numFmtId="166" fontId="2" fillId="0" borderId="0" xfId="0" applyNumberFormat="1" applyFont="1" applyAlignment="1">
      <alignment vertical="top"/>
    </xf>
    <xf numFmtId="166" fontId="2" fillId="0" borderId="2" xfId="15" applyNumberFormat="1" applyFont="1" applyBorder="1" applyAlignment="1">
      <alignment vertical="top"/>
    </xf>
    <xf numFmtId="166" fontId="2" fillId="0" borderId="0" xfId="15" applyNumberFormat="1" applyFont="1" applyAlignment="1">
      <alignment vertical="top"/>
    </xf>
    <xf numFmtId="166" fontId="2" fillId="0" borderId="3" xfId="15" applyNumberFormat="1" applyFont="1" applyBorder="1" applyAlignment="1">
      <alignment vertical="top"/>
    </xf>
    <xf numFmtId="2" fontId="2" fillId="0" borderId="0" xfId="15" applyNumberFormat="1" applyFont="1" applyAlignment="1">
      <alignment vertical="top"/>
    </xf>
    <xf numFmtId="0" fontId="1" fillId="0" borderId="0" xfId="0" applyFont="1" applyAlignment="1">
      <alignment vertical="top"/>
    </xf>
    <xf numFmtId="37" fontId="5" fillId="0" borderId="0" xfId="0" applyNumberFormat="1" applyFont="1" applyAlignment="1">
      <alignment vertical="top"/>
    </xf>
    <xf numFmtId="0" fontId="5" fillId="0" borderId="0" xfId="0" applyFont="1" applyAlignment="1">
      <alignment vertical="top"/>
    </xf>
    <xf numFmtId="37" fontId="1" fillId="0" borderId="0" xfId="0" applyNumberFormat="1" applyFont="1" applyAlignment="1">
      <alignment vertical="top"/>
    </xf>
    <xf numFmtId="37" fontId="7" fillId="0" borderId="0" xfId="0" applyNumberFormat="1" applyFont="1" applyAlignment="1">
      <alignment vertical="top"/>
    </xf>
    <xf numFmtId="0" fontId="7" fillId="0" borderId="0" xfId="0" applyFont="1" applyAlignment="1">
      <alignment vertical="top"/>
    </xf>
    <xf numFmtId="37" fontId="2" fillId="0" borderId="0" xfId="0" applyNumberFormat="1" applyFont="1" applyAlignment="1">
      <alignment vertical="top"/>
    </xf>
    <xf numFmtId="37" fontId="3" fillId="0" borderId="0" xfId="0" applyNumberFormat="1" applyFont="1" applyAlignment="1">
      <alignment vertical="top"/>
    </xf>
    <xf numFmtId="37" fontId="3" fillId="0" borderId="0" xfId="0" applyNumberFormat="1" applyFont="1" applyAlignment="1">
      <alignment horizontal="center" vertical="top"/>
    </xf>
    <xf numFmtId="37" fontId="2" fillId="0" borderId="0" xfId="0" applyNumberFormat="1" applyFont="1" applyAlignment="1">
      <alignment horizontal="center" vertical="top"/>
    </xf>
    <xf numFmtId="43" fontId="2" fillId="0" borderId="0" xfId="15" applyFont="1" applyAlignment="1">
      <alignment vertical="top"/>
    </xf>
    <xf numFmtId="41" fontId="2" fillId="0" borderId="0" xfId="15" applyNumberFormat="1" applyFont="1" applyAlignment="1">
      <alignment vertical="top"/>
    </xf>
    <xf numFmtId="37" fontId="2" fillId="0" borderId="3" xfId="0" applyNumberFormat="1" applyFont="1" applyBorder="1" applyAlignment="1">
      <alignment vertical="top"/>
    </xf>
    <xf numFmtId="15" fontId="3" fillId="0" borderId="0" xfId="0" applyNumberFormat="1" applyFont="1" applyAlignment="1" quotePrefix="1">
      <alignment horizontal="center" vertical="top"/>
    </xf>
    <xf numFmtId="0" fontId="4" fillId="0" borderId="0" xfId="0" applyFont="1" applyAlignment="1">
      <alignment horizontal="center" vertical="top"/>
    </xf>
    <xf numFmtId="0" fontId="8" fillId="0" borderId="0" xfId="0" applyFont="1" applyAlignment="1">
      <alignment horizontal="center" vertical="top"/>
    </xf>
    <xf numFmtId="166" fontId="2" fillId="0" borderId="0" xfId="15" applyNumberFormat="1" applyFont="1" applyAlignment="1">
      <alignment horizontal="center" vertical="top"/>
    </xf>
    <xf numFmtId="164" fontId="2" fillId="0" borderId="0" xfId="15" applyNumberFormat="1" applyFont="1" applyAlignment="1">
      <alignment vertical="top"/>
    </xf>
    <xf numFmtId="37" fontId="2" fillId="0" borderId="0" xfId="15" applyNumberFormat="1" applyFont="1" applyBorder="1" applyAlignment="1">
      <alignment horizontal="right" vertical="top"/>
    </xf>
    <xf numFmtId="43" fontId="2" fillId="0" borderId="1" xfId="15" applyFont="1" applyBorder="1" applyAlignment="1">
      <alignment vertical="top"/>
    </xf>
    <xf numFmtId="164" fontId="2" fillId="0" borderId="1" xfId="15" applyNumberFormat="1" applyFont="1" applyBorder="1" applyAlignment="1">
      <alignment vertical="top"/>
    </xf>
    <xf numFmtId="0" fontId="2" fillId="0" borderId="1" xfId="0" applyFont="1" applyBorder="1" applyAlignment="1">
      <alignment vertical="top"/>
    </xf>
    <xf numFmtId="164" fontId="2" fillId="0" borderId="0" xfId="15" applyNumberFormat="1" applyFont="1" applyAlignment="1">
      <alignment horizontal="right" vertical="top"/>
    </xf>
    <xf numFmtId="166" fontId="2" fillId="0" borderId="0" xfId="15" applyNumberFormat="1" applyFont="1" applyAlignment="1">
      <alignment horizontal="right" vertical="top"/>
    </xf>
    <xf numFmtId="43" fontId="2" fillId="0" borderId="0" xfId="15" applyFont="1" applyAlignment="1">
      <alignment horizontal="right" vertical="top"/>
    </xf>
    <xf numFmtId="166" fontId="2" fillId="0" borderId="4" xfId="15" applyNumberFormat="1" applyFont="1" applyBorder="1" applyAlignment="1">
      <alignment vertical="top"/>
    </xf>
    <xf numFmtId="166" fontId="2" fillId="0" borderId="4" xfId="0" applyNumberFormat="1" applyFont="1" applyBorder="1" applyAlignment="1">
      <alignment vertical="top"/>
    </xf>
    <xf numFmtId="164" fontId="2" fillId="0" borderId="0" xfId="15" applyNumberFormat="1" applyFont="1" applyAlignment="1">
      <alignment horizontal="center" vertical="top"/>
    </xf>
    <xf numFmtId="2" fontId="2" fillId="0" borderId="0" xfId="0" applyNumberFormat="1" applyFont="1" applyAlignment="1">
      <alignment vertical="top"/>
    </xf>
    <xf numFmtId="0" fontId="8" fillId="0" borderId="0" xfId="0" applyFont="1" applyAlignment="1">
      <alignment vertical="top"/>
    </xf>
    <xf numFmtId="166" fontId="2" fillId="0" borderId="0" xfId="0" applyNumberFormat="1" applyFont="1" applyAlignment="1">
      <alignment horizontal="center" vertical="top"/>
    </xf>
    <xf numFmtId="37" fontId="3" fillId="0" borderId="0" xfId="0" applyNumberFormat="1" applyFont="1" applyAlignment="1">
      <alignment horizontal="right" vertical="top"/>
    </xf>
    <xf numFmtId="43" fontId="3" fillId="0" borderId="0" xfId="15" applyFont="1" applyAlignment="1">
      <alignment horizontal="right" vertical="top"/>
    </xf>
    <xf numFmtId="0" fontId="2" fillId="0" borderId="0" xfId="0" applyFont="1" applyAlignment="1">
      <alignment horizontal="right" vertical="top"/>
    </xf>
    <xf numFmtId="37" fontId="2" fillId="0" borderId="0" xfId="0" applyNumberFormat="1" applyFont="1" applyAlignment="1">
      <alignment horizontal="right" vertical="top"/>
    </xf>
    <xf numFmtId="0" fontId="2" fillId="0" borderId="0" xfId="0" applyFont="1" applyBorder="1" applyAlignment="1">
      <alignment horizontal="right" vertical="top"/>
    </xf>
    <xf numFmtId="166" fontId="10" fillId="0" borderId="1" xfId="15" applyNumberFormat="1" applyFont="1" applyBorder="1" applyAlignment="1">
      <alignment vertical="top"/>
    </xf>
    <xf numFmtId="0" fontId="3" fillId="0" borderId="0" xfId="0" applyFont="1" applyAlignment="1">
      <alignment horizontal="right" vertical="top" wrapText="1"/>
    </xf>
    <xf numFmtId="0" fontId="3" fillId="0" borderId="0" xfId="0" applyFont="1" applyAlignment="1">
      <alignment horizontal="right" vertical="top"/>
    </xf>
    <xf numFmtId="43" fontId="2" fillId="0" borderId="1" xfId="15" applyFont="1" applyBorder="1" applyAlignment="1">
      <alignment horizontal="right" vertical="top"/>
    </xf>
    <xf numFmtId="43" fontId="2" fillId="0" borderId="4" xfId="15" applyFont="1" applyBorder="1" applyAlignment="1">
      <alignment horizontal="right" vertical="top"/>
    </xf>
    <xf numFmtId="166" fontId="2" fillId="0" borderId="0" xfId="15" applyNumberFormat="1" applyFont="1" applyBorder="1" applyAlignment="1">
      <alignment horizontal="right" vertical="top"/>
    </xf>
    <xf numFmtId="166" fontId="2" fillId="0" borderId="1" xfId="15" applyNumberFormat="1" applyFont="1" applyBorder="1" applyAlignment="1">
      <alignment horizontal="right" vertical="top"/>
    </xf>
    <xf numFmtId="166" fontId="2" fillId="0" borderId="2" xfId="15" applyNumberFormat="1" applyFont="1" applyBorder="1" applyAlignment="1">
      <alignment horizontal="right" vertical="top"/>
    </xf>
    <xf numFmtId="166" fontId="2" fillId="0" borderId="3" xfId="15" applyNumberFormat="1" applyFont="1" applyBorder="1" applyAlignment="1">
      <alignment horizontal="right" vertical="top"/>
    </xf>
    <xf numFmtId="164" fontId="2" fillId="0" borderId="0" xfId="15" applyNumberFormat="1" applyFont="1" applyBorder="1" applyAlignment="1">
      <alignment vertical="top"/>
    </xf>
    <xf numFmtId="184" fontId="2" fillId="0" borderId="0" xfId="15" applyNumberFormat="1" applyFont="1" applyAlignment="1">
      <alignment horizontal="right" vertical="top"/>
    </xf>
    <xf numFmtId="0" fontId="12" fillId="0" borderId="0" xfId="0" applyFont="1" applyAlignment="1">
      <alignment/>
    </xf>
    <xf numFmtId="0" fontId="0" fillId="0" borderId="0" xfId="0" applyFont="1" applyAlignment="1">
      <alignment/>
    </xf>
    <xf numFmtId="166" fontId="0" fillId="0" borderId="0" xfId="15" applyNumberFormat="1" applyAlignment="1">
      <alignment/>
    </xf>
    <xf numFmtId="166" fontId="0" fillId="0" borderId="0" xfId="0" applyNumberFormat="1" applyAlignment="1">
      <alignment/>
    </xf>
    <xf numFmtId="166" fontId="2" fillId="0" borderId="0" xfId="0" applyNumberFormat="1" applyFont="1" applyBorder="1" applyAlignment="1">
      <alignment vertical="top"/>
    </xf>
    <xf numFmtId="43" fontId="2" fillId="0" borderId="0" xfId="15" applyFont="1" applyBorder="1" applyAlignment="1">
      <alignment horizontal="right" vertical="top"/>
    </xf>
    <xf numFmtId="0" fontId="11" fillId="0" borderId="0" xfId="0" applyFont="1" applyAlignment="1">
      <alignment horizontal="right" vertical="top" wrapText="1"/>
    </xf>
    <xf numFmtId="165" fontId="2" fillId="0" borderId="0" xfId="0" applyNumberFormat="1" applyFont="1" applyAlignment="1">
      <alignment vertical="top"/>
    </xf>
    <xf numFmtId="0" fontId="11" fillId="0" borderId="0" xfId="0" applyFont="1" applyAlignment="1">
      <alignment horizontal="right" vertical="top"/>
    </xf>
    <xf numFmtId="165" fontId="3" fillId="0" borderId="0" xfId="0" applyNumberFormat="1" applyFont="1" applyAlignment="1">
      <alignment horizontal="right" vertical="top"/>
    </xf>
    <xf numFmtId="165" fontId="3" fillId="0" borderId="0" xfId="0" applyNumberFormat="1" applyFont="1" applyAlignment="1">
      <alignment horizontal="center" vertical="top"/>
    </xf>
    <xf numFmtId="165" fontId="4" fillId="0" borderId="0" xfId="0" applyNumberFormat="1" applyFont="1" applyAlignment="1">
      <alignment horizontal="center" vertical="top"/>
    </xf>
    <xf numFmtId="0" fontId="2" fillId="0" borderId="0" xfId="15" applyNumberFormat="1" applyFont="1" applyAlignment="1">
      <alignment horizontal="right" vertical="top"/>
    </xf>
    <xf numFmtId="0" fontId="2" fillId="0" borderId="0" xfId="0" applyNumberFormat="1" applyFont="1" applyAlignment="1">
      <alignment horizontal="center" vertical="top"/>
    </xf>
    <xf numFmtId="166" fontId="2" fillId="0" borderId="4" xfId="15" applyNumberFormat="1" applyFont="1" applyBorder="1" applyAlignment="1">
      <alignment horizontal="right" vertical="top"/>
    </xf>
    <xf numFmtId="165" fontId="2" fillId="0" borderId="0" xfId="15" applyNumberFormat="1" applyFont="1" applyBorder="1" applyAlignment="1">
      <alignment horizontal="right" vertical="top"/>
    </xf>
    <xf numFmtId="165" fontId="2" fillId="0" borderId="0" xfId="15" applyNumberFormat="1" applyFont="1" applyAlignment="1">
      <alignment horizontal="right" vertical="top"/>
    </xf>
    <xf numFmtId="165" fontId="2" fillId="0" borderId="0" xfId="0" applyNumberFormat="1" applyFont="1" applyAlignment="1">
      <alignment horizontal="right" vertical="top"/>
    </xf>
    <xf numFmtId="0" fontId="1" fillId="0" borderId="0" xfId="0" applyFont="1" applyAlignment="1">
      <alignment horizontal="center" vertical="top"/>
    </xf>
    <xf numFmtId="166" fontId="0" fillId="0" borderId="0" xfId="15" applyNumberFormat="1" applyAlignment="1">
      <alignment horizontal="center"/>
    </xf>
    <xf numFmtId="0" fontId="16" fillId="0" borderId="0" xfId="0" applyFont="1" applyAlignment="1">
      <alignment horizontal="center"/>
    </xf>
    <xf numFmtId="166" fontId="0" fillId="0" borderId="0" xfId="15" applyNumberFormat="1" applyAlignment="1">
      <alignment/>
    </xf>
    <xf numFmtId="0" fontId="12" fillId="0" borderId="5" xfId="0" applyFont="1" applyBorder="1" applyAlignment="1">
      <alignment horizontal="left"/>
    </xf>
    <xf numFmtId="0" fontId="12" fillId="0" borderId="6" xfId="0" applyFont="1" applyBorder="1" applyAlignment="1">
      <alignment horizontal="left"/>
    </xf>
    <xf numFmtId="0" fontId="12" fillId="0" borderId="7" xfId="0" applyFont="1" applyBorder="1" applyAlignment="1">
      <alignment horizontal="left"/>
    </xf>
    <xf numFmtId="0" fontId="12" fillId="0" borderId="5"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left"/>
    </xf>
    <xf numFmtId="0" fontId="12" fillId="0" borderId="10" xfId="0" applyFont="1" applyBorder="1" applyAlignment="1">
      <alignment horizontal="left"/>
    </xf>
    <xf numFmtId="166" fontId="0" fillId="0" borderId="7" xfId="15" applyNumberFormat="1" applyFont="1" applyBorder="1" applyAlignment="1">
      <alignment horizontal="left"/>
    </xf>
    <xf numFmtId="14" fontId="0" fillId="0" borderId="10" xfId="0" applyNumberFormat="1" applyFont="1" applyBorder="1" applyAlignment="1">
      <alignment horizontal="right"/>
    </xf>
    <xf numFmtId="166" fontId="0" fillId="0" borderId="11" xfId="15" applyNumberFormat="1" applyFont="1" applyBorder="1" applyAlignment="1">
      <alignment horizontal="right"/>
    </xf>
    <xf numFmtId="166" fontId="0" fillId="0" borderId="7" xfId="15" applyNumberFormat="1" applyFont="1" applyBorder="1" applyAlignment="1">
      <alignment horizontal="right"/>
    </xf>
    <xf numFmtId="166" fontId="0" fillId="0" borderId="0" xfId="15" applyNumberFormat="1" applyFont="1" applyBorder="1" applyAlignment="1">
      <alignment horizontal="right"/>
    </xf>
    <xf numFmtId="166" fontId="0" fillId="0" borderId="10" xfId="15" applyNumberFormat="1" applyFont="1" applyBorder="1" applyAlignment="1">
      <alignment horizontal="right"/>
    </xf>
    <xf numFmtId="166" fontId="14" fillId="0" borderId="11" xfId="15" applyNumberFormat="1" applyFont="1" applyBorder="1" applyAlignment="1">
      <alignment horizontal="right"/>
    </xf>
    <xf numFmtId="166" fontId="14" fillId="0" borderId="7" xfId="15" applyNumberFormat="1" applyFont="1" applyBorder="1" applyAlignment="1">
      <alignment horizontal="right"/>
    </xf>
    <xf numFmtId="166" fontId="14" fillId="0" borderId="0" xfId="15" applyNumberFormat="1" applyFont="1" applyBorder="1" applyAlignment="1">
      <alignment horizontal="right"/>
    </xf>
    <xf numFmtId="166" fontId="14" fillId="0" borderId="10" xfId="15" applyNumberFormat="1" applyFont="1" applyBorder="1" applyAlignment="1">
      <alignment horizontal="right"/>
    </xf>
    <xf numFmtId="0" fontId="12" fillId="0" borderId="0" xfId="0" applyFont="1" applyAlignment="1">
      <alignment horizontal="right"/>
    </xf>
    <xf numFmtId="0" fontId="12" fillId="0" borderId="10" xfId="0" applyFont="1" applyBorder="1" applyAlignment="1">
      <alignment horizontal="right"/>
    </xf>
    <xf numFmtId="166" fontId="12" fillId="0" borderId="11" xfId="15" applyNumberFormat="1" applyFont="1" applyBorder="1" applyAlignment="1">
      <alignment horizontal="right"/>
    </xf>
    <xf numFmtId="0" fontId="13" fillId="0" borderId="12" xfId="0" applyFont="1" applyBorder="1" applyAlignment="1">
      <alignment horizontal="right"/>
    </xf>
    <xf numFmtId="0" fontId="13" fillId="0" borderId="13" xfId="0" applyFont="1" applyBorder="1" applyAlignment="1">
      <alignment horizontal="right"/>
    </xf>
    <xf numFmtId="0" fontId="13" fillId="0" borderId="14" xfId="0" applyFont="1" applyBorder="1" applyAlignment="1">
      <alignment horizontal="right"/>
    </xf>
    <xf numFmtId="0" fontId="13" fillId="0" borderId="1" xfId="0" applyFont="1" applyBorder="1" applyAlignment="1">
      <alignment horizontal="right"/>
    </xf>
    <xf numFmtId="166" fontId="0" fillId="0" borderId="1" xfId="0" applyNumberFormat="1" applyBorder="1" applyAlignment="1">
      <alignment/>
    </xf>
    <xf numFmtId="166" fontId="0" fillId="0" borderId="3" xfId="15" applyNumberFormat="1" applyBorder="1" applyAlignment="1">
      <alignment horizontal="center"/>
    </xf>
    <xf numFmtId="166" fontId="12" fillId="0" borderId="4" xfId="15" applyNumberFormat="1" applyFont="1" applyBorder="1" applyAlignment="1">
      <alignment horizontal="center"/>
    </xf>
    <xf numFmtId="15" fontId="2" fillId="0" borderId="0" xfId="0" applyNumberFormat="1" applyFont="1" applyAlignment="1">
      <alignment vertical="top"/>
    </xf>
    <xf numFmtId="15" fontId="2" fillId="0" borderId="0" xfId="0" applyNumberFormat="1" applyFont="1" applyAlignment="1">
      <alignment horizontal="center" vertical="top"/>
    </xf>
    <xf numFmtId="185" fontId="2" fillId="0" borderId="0" xfId="15" applyNumberFormat="1" applyFont="1" applyAlignment="1">
      <alignment horizontal="center" vertical="top"/>
    </xf>
    <xf numFmtId="43" fontId="2" fillId="0" borderId="0" xfId="15" applyNumberFormat="1" applyFont="1" applyAlignment="1">
      <alignment horizontal="right" vertical="top"/>
    </xf>
    <xf numFmtId="43" fontId="2" fillId="0" borderId="0" xfId="0" applyNumberFormat="1" applyFont="1" applyAlignment="1">
      <alignment horizontal="right" vertical="top"/>
    </xf>
    <xf numFmtId="166" fontId="0" fillId="0" borderId="0" xfId="15" applyNumberFormat="1" applyBorder="1" applyAlignment="1">
      <alignment horizontal="center"/>
    </xf>
    <xf numFmtId="166" fontId="0" fillId="0" borderId="1" xfId="15" applyNumberFormat="1" applyFill="1" applyBorder="1" applyAlignment="1">
      <alignment/>
    </xf>
    <xf numFmtId="0" fontId="14" fillId="0" borderId="0" xfId="0" applyFont="1" applyAlignment="1">
      <alignment horizontal="right"/>
    </xf>
    <xf numFmtId="0" fontId="13" fillId="0" borderId="0" xfId="0" applyFont="1" applyAlignment="1">
      <alignment horizontal="right"/>
    </xf>
    <xf numFmtId="166" fontId="0" fillId="0" borderId="1" xfId="15" applyNumberFormat="1" applyBorder="1" applyAlignment="1">
      <alignment horizontal="center"/>
    </xf>
    <xf numFmtId="166" fontId="0" fillId="0" borderId="0" xfId="15" applyNumberFormat="1" applyFont="1" applyAlignment="1">
      <alignment horizontal="center"/>
    </xf>
    <xf numFmtId="166" fontId="12" fillId="0" borderId="0" xfId="15" applyNumberFormat="1" applyFont="1" applyBorder="1" applyAlignment="1">
      <alignment horizontal="center"/>
    </xf>
    <xf numFmtId="166" fontId="12" fillId="2" borderId="4" xfId="15" applyNumberFormat="1" applyFont="1" applyFill="1" applyBorder="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37" fontId="2" fillId="0" borderId="0" xfId="0" applyNumberFormat="1" applyFont="1" applyAlignment="1" quotePrefix="1">
      <alignment horizontal="center" vertical="top"/>
    </xf>
    <xf numFmtId="165" fontId="3" fillId="0" borderId="0" xfId="0" applyNumberFormat="1" applyFont="1" applyAlignment="1">
      <alignment horizontal="right" vertical="top" wrapText="1"/>
    </xf>
    <xf numFmtId="166" fontId="0" fillId="0" borderId="0" xfId="0" applyNumberFormat="1" applyAlignment="1" quotePrefix="1">
      <alignment horizontal="left"/>
    </xf>
    <xf numFmtId="166" fontId="0" fillId="0" borderId="0" xfId="0" applyNumberFormat="1" applyBorder="1" applyAlignment="1">
      <alignment/>
    </xf>
    <xf numFmtId="166" fontId="0" fillId="0" borderId="9" xfId="15" applyNumberFormat="1" applyBorder="1" applyAlignment="1">
      <alignment horizontal="center"/>
    </xf>
    <xf numFmtId="0" fontId="2" fillId="0" borderId="0" xfId="0" applyFont="1" applyAlignment="1">
      <alignment horizontal="justify" vertical="top" wrapText="1"/>
    </xf>
    <xf numFmtId="0" fontId="2" fillId="0" borderId="0" xfId="0" applyFont="1" applyAlignment="1">
      <alignment horizontal="left" vertical="top"/>
    </xf>
    <xf numFmtId="0" fontId="3" fillId="0" borderId="0" xfId="0" applyFont="1" applyAlignment="1">
      <alignment horizontal="center" vertical="top"/>
    </xf>
    <xf numFmtId="0" fontId="1" fillId="0" borderId="0" xfId="0" applyFont="1" applyFill="1" applyAlignment="1">
      <alignment horizontal="center" vertical="top"/>
    </xf>
    <xf numFmtId="0" fontId="1" fillId="0" borderId="0" xfId="0" applyFont="1" applyAlignment="1">
      <alignment horizontal="center" vertical="top"/>
    </xf>
    <xf numFmtId="0" fontId="3" fillId="0" borderId="0" xfId="0" applyFont="1" applyBorder="1" applyAlignment="1">
      <alignment horizontal="right" vertical="top" wrapText="1"/>
    </xf>
    <xf numFmtId="0" fontId="1" fillId="0" borderId="0" xfId="0" applyFont="1" applyAlignment="1">
      <alignment horizontal="center" vertical="top" wrapText="1"/>
    </xf>
    <xf numFmtId="0" fontId="2" fillId="0" borderId="0" xfId="0" applyFont="1" applyAlignment="1">
      <alignment horizontal="left" vertical="top" wrapText="1"/>
    </xf>
    <xf numFmtId="0" fontId="15" fillId="0" borderId="0" xfId="0" applyFont="1" applyAlignment="1">
      <alignment horizontal="center" vertical="top"/>
    </xf>
    <xf numFmtId="0" fontId="6" fillId="0" borderId="0" xfId="0" applyFont="1" applyAlignment="1">
      <alignment horizontal="center" vertical="top"/>
    </xf>
    <xf numFmtId="37" fontId="1" fillId="0" borderId="0" xfId="0" applyNumberFormat="1" applyFont="1" applyAlignment="1">
      <alignment horizontal="center" vertical="top"/>
    </xf>
    <xf numFmtId="0" fontId="5" fillId="0" borderId="0" xfId="0" applyFont="1" applyAlignment="1">
      <alignment horizontal="center" vertical="top"/>
    </xf>
    <xf numFmtId="37" fontId="3" fillId="0" borderId="0" xfId="0" applyNumberFormat="1" applyFont="1" applyAlignment="1">
      <alignment horizontal="right" vertical="top" wrapText="1"/>
    </xf>
    <xf numFmtId="43" fontId="3" fillId="0" borderId="0" xfId="15" applyFont="1" applyAlignment="1">
      <alignment horizontal="right" vertical="top"/>
    </xf>
    <xf numFmtId="37" fontId="3" fillId="0" borderId="0" xfId="0" applyNumberFormat="1" applyFont="1" applyAlignment="1">
      <alignment horizontal="center" vertical="top"/>
    </xf>
    <xf numFmtId="37" fontId="3" fillId="0" borderId="0" xfId="0" applyNumberFormat="1" applyFont="1" applyAlignment="1" quotePrefix="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54"/>
  <sheetViews>
    <sheetView workbookViewId="0" topLeftCell="A26">
      <selection activeCell="F54" sqref="F54"/>
    </sheetView>
  </sheetViews>
  <sheetFormatPr defaultColWidth="9.140625" defaultRowHeight="12.75"/>
  <cols>
    <col min="1" max="1" width="35.28125" style="2" customWidth="1"/>
    <col min="2" max="2" width="6.57421875" style="1" customWidth="1"/>
    <col min="3" max="3" width="16.140625" style="2" customWidth="1"/>
    <col min="4" max="4" width="2.57421875" style="3" customWidth="1"/>
    <col min="5" max="5" width="14.7109375" style="50" customWidth="1"/>
    <col min="6" max="6" width="13.57421875" style="3" customWidth="1"/>
    <col min="7" max="7" width="0.5625" style="2" customWidth="1"/>
    <col min="8" max="16384" width="9.140625" style="2" customWidth="1"/>
  </cols>
  <sheetData>
    <row r="1" spans="1:7" s="1" customFormat="1" ht="18" customHeight="1">
      <c r="A1" s="137" t="s">
        <v>16</v>
      </c>
      <c r="B1" s="137"/>
      <c r="C1" s="137"/>
      <c r="D1" s="137"/>
      <c r="E1" s="137"/>
      <c r="F1" s="137"/>
      <c r="G1" s="137"/>
    </row>
    <row r="2" spans="1:7" ht="18" customHeight="1">
      <c r="A2" s="137" t="s">
        <v>22</v>
      </c>
      <c r="B2" s="137"/>
      <c r="C2" s="137"/>
      <c r="D2" s="137"/>
      <c r="E2" s="137"/>
      <c r="F2" s="137"/>
      <c r="G2" s="137"/>
    </row>
    <row r="3" spans="1:7" ht="18" customHeight="1">
      <c r="A3" s="137" t="s">
        <v>139</v>
      </c>
      <c r="B3" s="137"/>
      <c r="C3" s="137"/>
      <c r="D3" s="137"/>
      <c r="E3" s="137"/>
      <c r="F3" s="137"/>
      <c r="G3" s="137"/>
    </row>
    <row r="4" spans="1:7" ht="18" customHeight="1">
      <c r="A4" s="135" t="s">
        <v>94</v>
      </c>
      <c r="B4" s="135"/>
      <c r="C4" s="135"/>
      <c r="D4" s="135"/>
      <c r="E4" s="135"/>
      <c r="F4" s="135"/>
      <c r="G4" s="135"/>
    </row>
    <row r="5" spans="1:7" ht="18" customHeight="1">
      <c r="A5" s="133"/>
      <c r="B5" s="133"/>
      <c r="C5" s="133"/>
      <c r="D5" s="133"/>
      <c r="E5" s="133"/>
      <c r="F5" s="133"/>
      <c r="G5" s="133"/>
    </row>
    <row r="6" spans="1:7" ht="18" customHeight="1">
      <c r="A6" s="134" t="s">
        <v>138</v>
      </c>
      <c r="B6" s="134"/>
      <c r="C6" s="134"/>
      <c r="D6" s="134"/>
      <c r="E6" s="134"/>
      <c r="F6" s="134"/>
      <c r="G6" s="134"/>
    </row>
    <row r="7" spans="1:7" ht="18" customHeight="1">
      <c r="A7" s="135" t="s">
        <v>88</v>
      </c>
      <c r="B7" s="135"/>
      <c r="C7" s="135"/>
      <c r="D7" s="135"/>
      <c r="E7" s="135"/>
      <c r="F7" s="135"/>
      <c r="G7" s="135"/>
    </row>
    <row r="8" spans="2:7" ht="12.75">
      <c r="B8" s="5"/>
      <c r="C8" s="3"/>
      <c r="G8" s="3"/>
    </row>
    <row r="9" spans="3:6" ht="12.75" customHeight="1">
      <c r="C9" s="136" t="s">
        <v>51</v>
      </c>
      <c r="D9" s="4"/>
      <c r="E9" s="136" t="s">
        <v>52</v>
      </c>
      <c r="F9" s="4"/>
    </row>
    <row r="10" spans="3:5" ht="12.75" customHeight="1">
      <c r="C10" s="136"/>
      <c r="D10" s="50"/>
      <c r="E10" s="136"/>
    </row>
    <row r="11" spans="3:6" ht="12.75" customHeight="1">
      <c r="C11" s="6" t="s">
        <v>87</v>
      </c>
      <c r="D11" s="6"/>
      <c r="E11" s="6" t="s">
        <v>49</v>
      </c>
      <c r="F11" s="6"/>
    </row>
    <row r="12" spans="2:6" ht="12.75" customHeight="1">
      <c r="B12" s="5" t="s">
        <v>29</v>
      </c>
      <c r="C12" s="4" t="s">
        <v>15</v>
      </c>
      <c r="D12" s="4"/>
      <c r="E12" s="4" t="s">
        <v>15</v>
      </c>
      <c r="F12" s="4"/>
    </row>
    <row r="13" spans="1:6" ht="12.75" customHeight="1">
      <c r="A13" s="2" t="s">
        <v>23</v>
      </c>
      <c r="C13" s="7">
        <v>20996</v>
      </c>
      <c r="D13" s="7"/>
      <c r="E13" s="56">
        <v>0</v>
      </c>
      <c r="F13" s="7"/>
    </row>
    <row r="14" spans="3:6" ht="12.75" customHeight="1">
      <c r="C14" s="7"/>
      <c r="D14" s="7"/>
      <c r="E14" s="56"/>
      <c r="F14" s="7"/>
    </row>
    <row r="15" spans="1:6" ht="12.75" customHeight="1">
      <c r="A15" s="2" t="s">
        <v>38</v>
      </c>
      <c r="C15" s="51">
        <v>1342</v>
      </c>
      <c r="D15" s="7"/>
      <c r="E15" s="57">
        <v>0</v>
      </c>
      <c r="F15" s="7"/>
    </row>
    <row r="16" spans="3:6" ht="12.75" customHeight="1">
      <c r="C16" s="7">
        <f>SUM(C13:C15)</f>
        <v>22338</v>
      </c>
      <c r="D16" s="7"/>
      <c r="E16" s="56">
        <f>SUM(E13:E15)</f>
        <v>0</v>
      </c>
      <c r="F16" s="7"/>
    </row>
    <row r="17" spans="3:6" ht="12.75" customHeight="1">
      <c r="C17" s="7"/>
      <c r="D17" s="7"/>
      <c r="E17" s="56"/>
      <c r="F17" s="7"/>
    </row>
    <row r="18" spans="1:6" ht="12.75" customHeight="1">
      <c r="A18" s="9" t="s">
        <v>17</v>
      </c>
      <c r="B18" s="29"/>
      <c r="C18" s="7"/>
      <c r="D18" s="7"/>
      <c r="E18" s="56"/>
      <c r="F18" s="7"/>
    </row>
    <row r="19" spans="1:6" ht="12.75" customHeight="1">
      <c r="A19" s="2" t="s">
        <v>13</v>
      </c>
      <c r="C19" s="7">
        <f>+(20940438+5116192+8835670+774451+549372)/1000</f>
        <v>36216.123</v>
      </c>
      <c r="D19" s="7"/>
      <c r="E19" s="56">
        <v>0</v>
      </c>
      <c r="F19" s="7"/>
    </row>
    <row r="20" spans="1:6" ht="12.75" customHeight="1">
      <c r="A20" s="2" t="s">
        <v>18</v>
      </c>
      <c r="C20" s="7">
        <f>+(55601173+8691448)/1000-3</f>
        <v>64289.621</v>
      </c>
      <c r="D20" s="7"/>
      <c r="E20" s="56">
        <v>595</v>
      </c>
      <c r="F20" s="7"/>
    </row>
    <row r="21" spans="1:6" ht="12.75" customHeight="1">
      <c r="A21" s="2" t="s">
        <v>37</v>
      </c>
      <c r="C21" s="7">
        <f>(713006+330044)/1000</f>
        <v>1043.05</v>
      </c>
      <c r="D21" s="7"/>
      <c r="E21" s="56">
        <v>0</v>
      </c>
      <c r="F21" s="7"/>
    </row>
    <row r="22" spans="1:6" ht="12.75" customHeight="1">
      <c r="A22" s="2" t="s">
        <v>24</v>
      </c>
      <c r="C22" s="7">
        <f>8160805/1000</f>
        <v>8160.805</v>
      </c>
      <c r="D22" s="7"/>
      <c r="E22" s="56">
        <v>0</v>
      </c>
      <c r="F22" s="7"/>
    </row>
    <row r="23" spans="1:6" ht="12.75" customHeight="1">
      <c r="A23" s="2" t="s">
        <v>39</v>
      </c>
      <c r="C23" s="8">
        <f>11102408/1000</f>
        <v>11102.408</v>
      </c>
      <c r="D23" s="7"/>
      <c r="E23" s="57">
        <v>0</v>
      </c>
      <c r="F23" s="7"/>
    </row>
    <row r="24" spans="3:6" ht="12.75" customHeight="1">
      <c r="C24" s="7">
        <f>SUM(C19:C23)</f>
        <v>120812.00700000001</v>
      </c>
      <c r="D24" s="7"/>
      <c r="E24" s="56">
        <f>SUM(E19:E23)</f>
        <v>595</v>
      </c>
      <c r="F24" s="7"/>
    </row>
    <row r="25" spans="1:6" ht="12.75" customHeight="1">
      <c r="A25" s="9" t="s">
        <v>19</v>
      </c>
      <c r="B25" s="29"/>
      <c r="C25" s="7"/>
      <c r="D25" s="7"/>
      <c r="E25" s="56"/>
      <c r="F25" s="7"/>
    </row>
    <row r="26" spans="1:6" ht="12.75" customHeight="1">
      <c r="A26" s="2" t="s">
        <v>20</v>
      </c>
      <c r="C26" s="7">
        <f>+(27475537+15484715+247)/1000</f>
        <v>42960.499</v>
      </c>
      <c r="D26" s="7"/>
      <c r="E26" s="56">
        <v>669</v>
      </c>
      <c r="F26" s="7"/>
    </row>
    <row r="27" spans="1:6" ht="12.75" customHeight="1">
      <c r="A27" s="2" t="s">
        <v>40</v>
      </c>
      <c r="B27" s="1" t="s">
        <v>44</v>
      </c>
      <c r="C27" s="7">
        <v>10596</v>
      </c>
      <c r="D27" s="7"/>
      <c r="E27" s="56">
        <v>0</v>
      </c>
      <c r="F27" s="7"/>
    </row>
    <row r="28" spans="1:6" ht="12.75" customHeight="1">
      <c r="A28" s="2" t="s">
        <v>43</v>
      </c>
      <c r="C28" s="7">
        <f>(1441702+902344)/1000</f>
        <v>2344.046</v>
      </c>
      <c r="D28" s="7"/>
      <c r="E28" s="56">
        <v>0</v>
      </c>
      <c r="F28" s="7"/>
    </row>
    <row r="29" spans="1:6" ht="12.75" customHeight="1">
      <c r="A29" s="2" t="s">
        <v>5</v>
      </c>
      <c r="C29" s="8">
        <v>1280</v>
      </c>
      <c r="D29" s="7"/>
      <c r="E29" s="57">
        <v>0</v>
      </c>
      <c r="F29" s="7"/>
    </row>
    <row r="30" spans="1:6" ht="12.75" customHeight="1">
      <c r="A30" s="10"/>
      <c r="B30" s="45"/>
      <c r="C30" s="7">
        <f>SUM(C26:C29)-1</f>
        <v>57179.545000000006</v>
      </c>
      <c r="D30" s="7"/>
      <c r="E30" s="56">
        <f>SUM(E26:E29)</f>
        <v>669</v>
      </c>
      <c r="F30" s="7"/>
    </row>
    <row r="31" spans="3:6" ht="12.75" customHeight="1">
      <c r="C31" s="7"/>
      <c r="D31" s="7"/>
      <c r="E31" s="56"/>
      <c r="F31" s="7"/>
    </row>
    <row r="32" spans="1:6" ht="12.75" customHeight="1">
      <c r="A32" s="2" t="s">
        <v>41</v>
      </c>
      <c r="C32" s="7">
        <f>+C24-C30</f>
        <v>63632.46200000001</v>
      </c>
      <c r="D32" s="7"/>
      <c r="E32" s="56">
        <f>+E24-E30</f>
        <v>-74</v>
      </c>
      <c r="F32" s="7"/>
    </row>
    <row r="33" spans="3:6" ht="12.75" customHeight="1" thickBot="1">
      <c r="C33" s="11">
        <f>+C16+C32</f>
        <v>85970.462</v>
      </c>
      <c r="D33" s="7"/>
      <c r="E33" s="58">
        <f>+E16+E32</f>
        <v>-74</v>
      </c>
      <c r="F33" s="7"/>
    </row>
    <row r="34" spans="3:6" ht="12.75" customHeight="1">
      <c r="C34" s="7"/>
      <c r="D34" s="7"/>
      <c r="E34" s="56"/>
      <c r="F34" s="7"/>
    </row>
    <row r="35" spans="1:6" ht="12.75" customHeight="1">
      <c r="A35" s="9" t="s">
        <v>21</v>
      </c>
      <c r="B35" s="29"/>
      <c r="C35" s="7"/>
      <c r="D35" s="7"/>
      <c r="E35" s="56"/>
      <c r="F35" s="7"/>
    </row>
    <row r="36" spans="1:6" ht="12.75" customHeight="1">
      <c r="A36" s="2" t="s">
        <v>42</v>
      </c>
      <c r="C36" s="7">
        <v>50000</v>
      </c>
      <c r="D36" s="7"/>
      <c r="E36" s="56">
        <v>0</v>
      </c>
      <c r="F36" s="7"/>
    </row>
    <row r="37" spans="1:6" ht="12.75" customHeight="1">
      <c r="A37" s="2" t="s">
        <v>28</v>
      </c>
      <c r="C37" s="12">
        <v>12306</v>
      </c>
      <c r="D37" s="7"/>
      <c r="E37" s="38">
        <v>0</v>
      </c>
      <c r="F37" s="7"/>
    </row>
    <row r="38" spans="1:14" ht="12.75" customHeight="1">
      <c r="A38" s="2" t="s">
        <v>141</v>
      </c>
      <c r="C38" s="12">
        <f>13026+3700+4037</f>
        <v>20763</v>
      </c>
      <c r="D38" s="7">
        <v>14193</v>
      </c>
      <c r="E38" s="38">
        <v>-74</v>
      </c>
      <c r="F38" s="7"/>
      <c r="N38" s="2">
        <v>3070573</v>
      </c>
    </row>
    <row r="39" spans="3:14" ht="12.75" customHeight="1">
      <c r="C39" s="13">
        <f>SUM(C36:C38)</f>
        <v>83069</v>
      </c>
      <c r="D39" s="7"/>
      <c r="E39" s="59">
        <f>SUM(E36:E38)</f>
        <v>-74</v>
      </c>
      <c r="F39" s="7"/>
      <c r="N39" s="2">
        <v>-3685260.06</v>
      </c>
    </row>
    <row r="40" spans="3:6" ht="12.75" customHeight="1">
      <c r="C40" s="7"/>
      <c r="D40" s="7"/>
      <c r="E40" s="56"/>
      <c r="F40" s="7"/>
    </row>
    <row r="41" spans="3:6" ht="12.75" customHeight="1">
      <c r="C41" s="7"/>
      <c r="D41" s="7"/>
      <c r="E41" s="56"/>
      <c r="F41" s="7"/>
    </row>
    <row r="42" spans="1:6" ht="12.75" customHeight="1">
      <c r="A42" s="2" t="s">
        <v>45</v>
      </c>
      <c r="B42" s="1" t="s">
        <v>44</v>
      </c>
      <c r="C42" s="7">
        <f>+(1616996+944962+249335-316035+27809+127680)/1000</f>
        <v>2650.747</v>
      </c>
      <c r="D42" s="7"/>
      <c r="E42" s="56">
        <v>0</v>
      </c>
      <c r="F42" s="7"/>
    </row>
    <row r="43" spans="1:6" ht="12.75" customHeight="1">
      <c r="A43" s="2" t="s">
        <v>25</v>
      </c>
      <c r="C43" s="7">
        <v>250</v>
      </c>
      <c r="D43" s="7"/>
      <c r="E43" s="56">
        <v>0</v>
      </c>
      <c r="F43" s="7"/>
    </row>
    <row r="44" spans="1:6" ht="12.75" customHeight="1">
      <c r="A44" s="2" t="s">
        <v>46</v>
      </c>
      <c r="C44" s="13">
        <f>SUM(C42:C43)</f>
        <v>2900.747</v>
      </c>
      <c r="D44" s="7"/>
      <c r="E44" s="59">
        <f>SUM(E42:E43)</f>
        <v>0</v>
      </c>
      <c r="F44" s="7"/>
    </row>
    <row r="45" spans="3:6" ht="12.75" customHeight="1" thickBot="1">
      <c r="C45" s="11">
        <f>+C39+C44</f>
        <v>85969.747</v>
      </c>
      <c r="D45" s="7"/>
      <c r="E45" s="58">
        <f>+E39+E44</f>
        <v>-74</v>
      </c>
      <c r="F45" s="7"/>
    </row>
    <row r="46" spans="3:6" ht="10.5" customHeight="1">
      <c r="C46" s="12"/>
      <c r="D46" s="7"/>
      <c r="E46" s="38"/>
      <c r="F46" s="7"/>
    </row>
    <row r="47" spans="1:7" ht="12.75" customHeight="1">
      <c r="A47" s="2" t="s">
        <v>47</v>
      </c>
      <c r="C47" s="14">
        <f>+C39/100000</f>
        <v>0.83069</v>
      </c>
      <c r="D47" s="7"/>
      <c r="E47" s="56">
        <v>0</v>
      </c>
      <c r="F47" s="7"/>
      <c r="G47" s="12"/>
    </row>
    <row r="48" spans="3:7" ht="11.25" customHeight="1">
      <c r="C48" s="12"/>
      <c r="D48" s="7"/>
      <c r="E48" s="56"/>
      <c r="F48" s="7"/>
      <c r="G48" s="12"/>
    </row>
    <row r="49" spans="3:7" ht="4.5" customHeight="1">
      <c r="C49" s="12"/>
      <c r="D49" s="7"/>
      <c r="E49" s="56"/>
      <c r="F49" s="7"/>
      <c r="G49" s="12"/>
    </row>
    <row r="50" spans="1:7" ht="12.75" customHeight="1">
      <c r="A50" s="44" t="s">
        <v>12</v>
      </c>
      <c r="C50" s="12"/>
      <c r="D50" s="7"/>
      <c r="E50" s="56"/>
      <c r="F50" s="7"/>
      <c r="G50" s="12"/>
    </row>
    <row r="51" spans="3:7" ht="12.75" customHeight="1">
      <c r="C51" s="12"/>
      <c r="D51" s="7"/>
      <c r="E51" s="56"/>
      <c r="F51" s="7"/>
      <c r="G51" s="12"/>
    </row>
    <row r="52" spans="1:7" ht="48" customHeight="1">
      <c r="A52" s="131" t="s">
        <v>54</v>
      </c>
      <c r="B52" s="131"/>
      <c r="C52" s="131"/>
      <c r="D52" s="131"/>
      <c r="E52" s="131"/>
      <c r="F52" s="131"/>
      <c r="G52" s="131"/>
    </row>
    <row r="53" spans="1:7" ht="12.75">
      <c r="A53" s="132"/>
      <c r="B53" s="132"/>
      <c r="C53" s="132"/>
      <c r="D53" s="132"/>
      <c r="E53" s="132"/>
      <c r="F53" s="132"/>
      <c r="G53" s="132"/>
    </row>
    <row r="54" spans="3:7" ht="12.75">
      <c r="C54" s="12"/>
      <c r="D54" s="7"/>
      <c r="E54" s="56"/>
      <c r="F54" s="7"/>
      <c r="G54" s="12"/>
    </row>
  </sheetData>
  <mergeCells count="11">
    <mergeCell ref="A1:G1"/>
    <mergeCell ref="A2:G2"/>
    <mergeCell ref="A3:G3"/>
    <mergeCell ref="A4:G4"/>
    <mergeCell ref="A52:G52"/>
    <mergeCell ref="A53:G53"/>
    <mergeCell ref="A5:G5"/>
    <mergeCell ref="A6:G6"/>
    <mergeCell ref="A7:G7"/>
    <mergeCell ref="C9:C10"/>
    <mergeCell ref="E9:E10"/>
  </mergeCells>
  <printOptions/>
  <pageMargins left="0.75" right="0.24" top="0.35" bottom="0.43" header="0.22"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Y54"/>
  <sheetViews>
    <sheetView zoomScale="75" zoomScaleNormal="75" zoomScaleSheetLayoutView="100" workbookViewId="0" topLeftCell="A33">
      <selection activeCell="Z60" sqref="Z60"/>
    </sheetView>
  </sheetViews>
  <sheetFormatPr defaultColWidth="9.140625" defaultRowHeight="12.75"/>
  <cols>
    <col min="1" max="1" width="32.00390625" style="2" customWidth="1"/>
    <col min="2" max="2" width="15.7109375" style="2" hidden="1" customWidth="1"/>
    <col min="3" max="3" width="19.7109375" style="2" hidden="1" customWidth="1"/>
    <col min="4" max="4" width="17.7109375" style="2" hidden="1" customWidth="1"/>
    <col min="5" max="5" width="13.7109375" style="2" hidden="1" customWidth="1"/>
    <col min="6" max="6" width="8.57421875" style="2" hidden="1" customWidth="1"/>
    <col min="7" max="7" width="7.28125" style="1" customWidth="1"/>
    <col min="8" max="8" width="0.13671875" style="1" hidden="1" customWidth="1"/>
    <col min="9" max="9" width="0.85546875" style="1" customWidth="1"/>
    <col min="10" max="11" width="18.57421875" style="2" customWidth="1"/>
    <col min="12" max="12" width="3.140625" style="2" customWidth="1"/>
    <col min="13" max="13" width="16.7109375" style="69" customWidth="1"/>
    <col min="14" max="14" width="18.7109375" style="2" customWidth="1"/>
    <col min="15" max="15" width="7.57421875" style="2" customWidth="1"/>
    <col min="16" max="16" width="9.140625" style="2" hidden="1" customWidth="1"/>
    <col min="17" max="17" width="11.421875" style="2" hidden="1" customWidth="1"/>
    <col min="18" max="18" width="11.57421875" style="2" hidden="1" customWidth="1"/>
    <col min="19" max="19" width="0" style="2" hidden="1" customWidth="1"/>
    <col min="20" max="25" width="9.140625" style="2" hidden="1" customWidth="1"/>
    <col min="26" max="16384" width="9.140625" style="2" customWidth="1"/>
  </cols>
  <sheetData>
    <row r="1" spans="1:14" ht="18" customHeight="1">
      <c r="A1" s="135" t="s">
        <v>16</v>
      </c>
      <c r="B1" s="135"/>
      <c r="C1" s="135"/>
      <c r="D1" s="135"/>
      <c r="E1" s="135"/>
      <c r="F1" s="135"/>
      <c r="G1" s="135"/>
      <c r="H1" s="135"/>
      <c r="I1" s="135"/>
      <c r="J1" s="135"/>
      <c r="K1" s="135"/>
      <c r="L1" s="135"/>
      <c r="M1" s="135"/>
      <c r="N1" s="135"/>
    </row>
    <row r="2" spans="1:14" ht="18" customHeight="1">
      <c r="A2" s="135" t="s">
        <v>22</v>
      </c>
      <c r="B2" s="135"/>
      <c r="C2" s="135"/>
      <c r="D2" s="135"/>
      <c r="E2" s="135"/>
      <c r="F2" s="135"/>
      <c r="G2" s="135"/>
      <c r="H2" s="135"/>
      <c r="I2" s="135"/>
      <c r="J2" s="135"/>
      <c r="K2" s="135"/>
      <c r="L2" s="135"/>
      <c r="M2" s="135"/>
      <c r="N2" s="135"/>
    </row>
    <row r="3" spans="1:14" ht="18" customHeight="1">
      <c r="A3" s="135" t="s">
        <v>139</v>
      </c>
      <c r="B3" s="135"/>
      <c r="C3" s="135"/>
      <c r="D3" s="135"/>
      <c r="E3" s="135"/>
      <c r="F3" s="135"/>
      <c r="G3" s="135"/>
      <c r="H3" s="135"/>
      <c r="I3" s="135"/>
      <c r="J3" s="135"/>
      <c r="K3" s="135"/>
      <c r="L3" s="135"/>
      <c r="M3" s="135"/>
      <c r="N3" s="135"/>
    </row>
    <row r="4" spans="1:14" ht="18" customHeight="1">
      <c r="A4" s="135" t="s">
        <v>94</v>
      </c>
      <c r="B4" s="135"/>
      <c r="C4" s="135"/>
      <c r="D4" s="135"/>
      <c r="E4" s="135"/>
      <c r="F4" s="135"/>
      <c r="G4" s="135"/>
      <c r="H4" s="135"/>
      <c r="I4" s="135"/>
      <c r="J4" s="135"/>
      <c r="K4" s="135"/>
      <c r="L4" s="135"/>
      <c r="M4" s="135"/>
      <c r="N4" s="135"/>
    </row>
    <row r="5" spans="1:13" ht="18" customHeight="1">
      <c r="A5" s="135"/>
      <c r="B5" s="135"/>
      <c r="C5" s="135"/>
      <c r="D5" s="135"/>
      <c r="E5" s="135"/>
      <c r="F5" s="135"/>
      <c r="G5" s="135"/>
      <c r="H5" s="135"/>
      <c r="I5" s="135"/>
      <c r="J5" s="135"/>
      <c r="K5" s="135"/>
      <c r="L5" s="80"/>
      <c r="M5" s="80"/>
    </row>
    <row r="6" spans="1:14" ht="18" customHeight="1">
      <c r="A6" s="135" t="s">
        <v>140</v>
      </c>
      <c r="B6" s="135"/>
      <c r="C6" s="135"/>
      <c r="D6" s="135"/>
      <c r="E6" s="135"/>
      <c r="F6" s="135"/>
      <c r="G6" s="135"/>
      <c r="H6" s="135"/>
      <c r="I6" s="135"/>
      <c r="J6" s="135"/>
      <c r="K6" s="135"/>
      <c r="L6" s="135"/>
      <c r="M6" s="135"/>
      <c r="N6" s="135"/>
    </row>
    <row r="7" spans="1:14" ht="18" customHeight="1">
      <c r="A7" s="135" t="s">
        <v>105</v>
      </c>
      <c r="B7" s="135"/>
      <c r="C7" s="135"/>
      <c r="D7" s="135"/>
      <c r="E7" s="135"/>
      <c r="F7" s="135"/>
      <c r="G7" s="135"/>
      <c r="H7" s="135"/>
      <c r="I7" s="135"/>
      <c r="J7" s="135"/>
      <c r="K7" s="135"/>
      <c r="L7" s="135"/>
      <c r="M7" s="135"/>
      <c r="N7" s="135"/>
    </row>
    <row r="9" spans="10:13" ht="12.75">
      <c r="J9" s="70"/>
      <c r="K9" s="68"/>
      <c r="M9" s="71"/>
    </row>
    <row r="10" spans="2:17" ht="12.75">
      <c r="B10" s="5" t="s">
        <v>8</v>
      </c>
      <c r="C10" s="5" t="s">
        <v>8</v>
      </c>
      <c r="D10" s="5" t="s">
        <v>8</v>
      </c>
      <c r="E10" s="5" t="s">
        <v>8</v>
      </c>
      <c r="F10" s="5"/>
      <c r="G10" s="5"/>
      <c r="H10" s="5"/>
      <c r="I10" s="5"/>
      <c r="J10" s="139" t="s">
        <v>102</v>
      </c>
      <c r="K10" s="139"/>
      <c r="L10" s="5"/>
      <c r="M10" s="139" t="s">
        <v>102</v>
      </c>
      <c r="N10" s="139"/>
      <c r="Q10" s="111"/>
    </row>
    <row r="11" spans="2:14" ht="12.75">
      <c r="B11" s="28" t="s">
        <v>90</v>
      </c>
      <c r="C11" s="28" t="s">
        <v>90</v>
      </c>
      <c r="D11" s="28" t="s">
        <v>90</v>
      </c>
      <c r="E11" s="28" t="s">
        <v>90</v>
      </c>
      <c r="F11" s="28"/>
      <c r="G11" s="28"/>
      <c r="H11" s="28"/>
      <c r="I11" s="28"/>
      <c r="J11" s="139" t="s">
        <v>103</v>
      </c>
      <c r="K11" s="139"/>
      <c r="L11" s="5"/>
      <c r="M11" s="139" t="s">
        <v>104</v>
      </c>
      <c r="N11" s="139"/>
    </row>
    <row r="12" spans="2:18" ht="12.75">
      <c r="B12" s="5"/>
      <c r="C12" s="5"/>
      <c r="D12" s="5"/>
      <c r="E12" s="5"/>
      <c r="F12" s="5"/>
      <c r="G12" s="5"/>
      <c r="H12" s="5"/>
      <c r="I12" s="5"/>
      <c r="J12" s="52" t="s">
        <v>87</v>
      </c>
      <c r="K12" s="53" t="s">
        <v>89</v>
      </c>
      <c r="L12" s="28"/>
      <c r="M12" s="127" t="s">
        <v>87</v>
      </c>
      <c r="N12" s="52" t="s">
        <v>89</v>
      </c>
      <c r="Q12" s="112" t="s">
        <v>137</v>
      </c>
      <c r="R12" s="1" t="s">
        <v>136</v>
      </c>
    </row>
    <row r="13" spans="2:14" ht="12.75">
      <c r="B13" s="5" t="s">
        <v>7</v>
      </c>
      <c r="C13" s="5" t="s">
        <v>7</v>
      </c>
      <c r="D13" s="5" t="s">
        <v>7</v>
      </c>
      <c r="E13" s="5" t="s">
        <v>7</v>
      </c>
      <c r="F13" s="5"/>
      <c r="G13" s="5"/>
      <c r="H13" s="5"/>
      <c r="I13" s="5"/>
      <c r="J13" s="53" t="s">
        <v>7</v>
      </c>
      <c r="K13" s="53" t="s">
        <v>7</v>
      </c>
      <c r="L13" s="5"/>
      <c r="M13" s="53" t="s">
        <v>7</v>
      </c>
      <c r="N13" s="53" t="s">
        <v>7</v>
      </c>
    </row>
    <row r="14" spans="2:13" ht="12.75">
      <c r="B14" s="29" t="s">
        <v>1</v>
      </c>
      <c r="C14" s="5" t="s">
        <v>10</v>
      </c>
      <c r="D14" s="5" t="s">
        <v>2</v>
      </c>
      <c r="E14" s="5"/>
      <c r="F14" s="5" t="s">
        <v>92</v>
      </c>
      <c r="G14" s="5"/>
      <c r="H14" s="5"/>
      <c r="I14" s="5"/>
      <c r="J14" s="5"/>
      <c r="K14" s="5"/>
      <c r="L14" s="5"/>
      <c r="M14" s="72"/>
    </row>
    <row r="15" spans="2:13" ht="12.75">
      <c r="B15" s="29"/>
      <c r="C15" s="29" t="s">
        <v>9</v>
      </c>
      <c r="D15" s="29" t="s">
        <v>3</v>
      </c>
      <c r="E15" s="29" t="s">
        <v>91</v>
      </c>
      <c r="F15" s="29" t="s">
        <v>93</v>
      </c>
      <c r="G15" s="5" t="s">
        <v>29</v>
      </c>
      <c r="H15" s="5"/>
      <c r="I15" s="5"/>
      <c r="J15" s="29"/>
      <c r="K15" s="29"/>
      <c r="L15" s="29"/>
      <c r="M15" s="73"/>
    </row>
    <row r="16" spans="2:9" ht="12.75">
      <c r="B16" s="30"/>
      <c r="C16" s="30"/>
      <c r="D16" s="30"/>
      <c r="E16" s="30"/>
      <c r="F16" s="30"/>
      <c r="G16" s="30"/>
      <c r="H16" s="30"/>
      <c r="I16" s="30"/>
    </row>
    <row r="17" spans="1:18" ht="12.75">
      <c r="A17" s="2" t="s">
        <v>0</v>
      </c>
      <c r="B17" s="12">
        <f>(60968516/1000)-26198</f>
        <v>34770.516</v>
      </c>
      <c r="C17" s="12">
        <f>((20555758+6410822)/1000)-11980</f>
        <v>14986.580000000002</v>
      </c>
      <c r="D17" s="12">
        <f>1211-601</f>
        <v>610</v>
      </c>
      <c r="E17" s="12">
        <v>0</v>
      </c>
      <c r="F17" s="12">
        <v>-46</v>
      </c>
      <c r="G17" s="31" t="s">
        <v>48</v>
      </c>
      <c r="H17" s="31"/>
      <c r="I17" s="31"/>
      <c r="J17" s="10">
        <v>50322</v>
      </c>
      <c r="K17" s="10">
        <v>0</v>
      </c>
      <c r="L17" s="10"/>
      <c r="M17" s="38">
        <f>+R17-Q17</f>
        <v>50322</v>
      </c>
      <c r="N17" s="39" t="s">
        <v>11</v>
      </c>
      <c r="Q17" s="12">
        <v>38779</v>
      </c>
      <c r="R17" s="12">
        <v>89101</v>
      </c>
    </row>
    <row r="18" spans="2:18" ht="12.75">
      <c r="B18" s="25"/>
      <c r="C18" s="32"/>
      <c r="D18" s="32"/>
      <c r="E18" s="32"/>
      <c r="F18" s="32"/>
      <c r="G18" s="42"/>
      <c r="H18" s="42"/>
      <c r="I18" s="42"/>
      <c r="M18" s="38"/>
      <c r="N18" s="39"/>
      <c r="Q18" s="12"/>
      <c r="R18" s="12"/>
    </row>
    <row r="19" spans="1:18" ht="12.75">
      <c r="A19" s="2" t="s">
        <v>31</v>
      </c>
      <c r="B19" s="12">
        <f>(-(42260282+7221447+899573)/1000)+21329</f>
        <v>-29052.302000000003</v>
      </c>
      <c r="C19" s="12">
        <f>(-(23546715+1428543+815897)/1000)+11398</f>
        <v>-14393.154999999999</v>
      </c>
      <c r="D19" s="12">
        <f>(-(824631+1346980)/1000)+1213</f>
        <v>-958.6109999999999</v>
      </c>
      <c r="E19" s="12">
        <f>-106+106</f>
        <v>0</v>
      </c>
      <c r="F19" s="12">
        <f>46-46</f>
        <v>0</v>
      </c>
      <c r="G19" s="31"/>
      <c r="H19" s="31"/>
      <c r="I19" s="31"/>
      <c r="J19" s="10">
        <f>+M19+62</f>
        <v>-44403</v>
      </c>
      <c r="K19" s="10">
        <v>0</v>
      </c>
      <c r="L19" s="10"/>
      <c r="M19" s="38">
        <f>+R19-Q19-62</f>
        <v>-44465</v>
      </c>
      <c r="N19" s="39" t="s">
        <v>11</v>
      </c>
      <c r="Q19" s="12">
        <v>-34002</v>
      </c>
      <c r="R19" s="12">
        <v>-78405</v>
      </c>
    </row>
    <row r="20" spans="2:18" ht="12.75">
      <c r="B20" s="25"/>
      <c r="C20" s="32"/>
      <c r="D20" s="32"/>
      <c r="E20" s="32"/>
      <c r="F20" s="32"/>
      <c r="G20" s="42"/>
      <c r="H20" s="42"/>
      <c r="I20" s="42"/>
      <c r="M20" s="38"/>
      <c r="N20" s="39"/>
      <c r="Q20" s="12"/>
      <c r="R20" s="12"/>
    </row>
    <row r="21" spans="1:18" ht="12.75">
      <c r="A21" s="2" t="s">
        <v>32</v>
      </c>
      <c r="B21" s="33">
        <f>-36+3</f>
        <v>-33</v>
      </c>
      <c r="C21" s="7">
        <f>((172534+14211)/1000)-120</f>
        <v>66.745</v>
      </c>
      <c r="D21" s="12">
        <f>(222009/1000)-222</f>
        <v>0.00899999999998613</v>
      </c>
      <c r="E21" s="12">
        <v>49</v>
      </c>
      <c r="F21" s="12"/>
      <c r="G21" s="31"/>
      <c r="H21" s="31"/>
      <c r="I21" s="31"/>
      <c r="J21" s="10">
        <f>+M21</f>
        <v>83</v>
      </c>
      <c r="K21" s="10">
        <v>0</v>
      </c>
      <c r="L21" s="10"/>
      <c r="M21" s="38">
        <f>+R21-Q21</f>
        <v>83</v>
      </c>
      <c r="N21" s="39" t="s">
        <v>11</v>
      </c>
      <c r="Q21" s="12">
        <v>339</v>
      </c>
      <c r="R21" s="12">
        <v>422</v>
      </c>
    </row>
    <row r="22" spans="2:18" ht="12.75">
      <c r="B22" s="34"/>
      <c r="C22" s="35"/>
      <c r="D22" s="35"/>
      <c r="E22" s="60"/>
      <c r="F22" s="60"/>
      <c r="J22" s="36"/>
      <c r="K22" s="36"/>
      <c r="L22" s="36"/>
      <c r="M22" s="57"/>
      <c r="N22" s="54"/>
      <c r="Q22" s="12"/>
      <c r="R22" s="12"/>
    </row>
    <row r="23" spans="1:18" ht="12.75">
      <c r="A23" s="2" t="s">
        <v>33</v>
      </c>
      <c r="B23" s="12">
        <f>+B21+B19+B17</f>
        <v>5685.214</v>
      </c>
      <c r="C23" s="12">
        <f>+C17+C19+C21</f>
        <v>660.1700000000029</v>
      </c>
      <c r="D23" s="12">
        <f>+D17+D19+D21</f>
        <v>-348.60199999999986</v>
      </c>
      <c r="E23" s="12">
        <f>+E17+E19+E21</f>
        <v>49</v>
      </c>
      <c r="F23" s="12"/>
      <c r="J23" s="10">
        <f>+J17+J19+J21</f>
        <v>6002</v>
      </c>
      <c r="K23" s="10">
        <v>0</v>
      </c>
      <c r="L23" s="10"/>
      <c r="M23" s="10">
        <f>SUM(M17:M22)</f>
        <v>5940</v>
      </c>
      <c r="N23" s="39" t="s">
        <v>11</v>
      </c>
      <c r="Q23" s="12">
        <v>5115</v>
      </c>
      <c r="R23" s="12">
        <v>11118</v>
      </c>
    </row>
    <row r="24" spans="2:18" ht="12.75">
      <c r="B24" s="25"/>
      <c r="C24" s="32"/>
      <c r="D24" s="32"/>
      <c r="E24" s="32"/>
      <c r="F24" s="32"/>
      <c r="M24" s="38"/>
      <c r="N24" s="39"/>
      <c r="Q24" s="12"/>
      <c r="R24" s="12"/>
    </row>
    <row r="25" spans="1:18" ht="12.75">
      <c r="A25" s="2" t="s">
        <v>34</v>
      </c>
      <c r="B25" s="12">
        <f>-181+90</f>
        <v>-91</v>
      </c>
      <c r="C25" s="12">
        <f>-137+68</f>
        <v>-69</v>
      </c>
      <c r="D25" s="12">
        <f>-116+59</f>
        <v>-57</v>
      </c>
      <c r="E25" s="12"/>
      <c r="F25" s="12"/>
      <c r="J25" s="10">
        <f>+M25</f>
        <v>-218</v>
      </c>
      <c r="K25" s="10">
        <v>0</v>
      </c>
      <c r="L25" s="10"/>
      <c r="M25" s="38">
        <f>+R25-Q25</f>
        <v>-218</v>
      </c>
      <c r="N25" s="39" t="s">
        <v>11</v>
      </c>
      <c r="Q25" s="12">
        <v>-217</v>
      </c>
      <c r="R25" s="12">
        <v>-435</v>
      </c>
    </row>
    <row r="26" spans="2:18" ht="12.75">
      <c r="B26" s="25"/>
      <c r="C26" s="32"/>
      <c r="D26" s="32"/>
      <c r="E26" s="32"/>
      <c r="F26" s="32"/>
      <c r="M26" s="38"/>
      <c r="N26" s="39"/>
      <c r="Q26" s="12"/>
      <c r="R26" s="12"/>
    </row>
    <row r="27" spans="1:18" ht="12.75">
      <c r="A27" s="2" t="s">
        <v>35</v>
      </c>
      <c r="B27" s="12">
        <f>58-65</f>
        <v>-7</v>
      </c>
      <c r="C27" s="37"/>
      <c r="D27" s="37"/>
      <c r="E27" s="74"/>
      <c r="F27" s="74"/>
      <c r="G27" s="75"/>
      <c r="H27" s="75"/>
      <c r="J27" s="10">
        <f>+M27</f>
        <v>-7</v>
      </c>
      <c r="K27" s="10">
        <v>0</v>
      </c>
      <c r="L27" s="10"/>
      <c r="M27" s="38">
        <f>+R27-Q27</f>
        <v>-7</v>
      </c>
      <c r="N27" s="39" t="s">
        <v>11</v>
      </c>
      <c r="Q27" s="12">
        <v>65</v>
      </c>
      <c r="R27" s="12">
        <v>58</v>
      </c>
    </row>
    <row r="28" spans="2:18" ht="12.75">
      <c r="B28" s="34"/>
      <c r="C28" s="35"/>
      <c r="D28" s="35"/>
      <c r="E28" s="60"/>
      <c r="F28" s="60"/>
      <c r="J28" s="36"/>
      <c r="K28" s="36"/>
      <c r="L28" s="36"/>
      <c r="M28" s="57"/>
      <c r="N28" s="54"/>
      <c r="Q28" s="12"/>
      <c r="R28" s="12"/>
    </row>
    <row r="29" spans="1:18" ht="12.75">
      <c r="A29" s="2" t="s">
        <v>4</v>
      </c>
      <c r="B29" s="12">
        <f>+B27+B25+B23</f>
        <v>5587.214</v>
      </c>
      <c r="C29" s="12">
        <f>+C23+C25</f>
        <v>591.1700000000029</v>
      </c>
      <c r="D29" s="12">
        <f>+D23+D25</f>
        <v>-405.60199999999986</v>
      </c>
      <c r="E29" s="12">
        <v>-57</v>
      </c>
      <c r="F29" s="12"/>
      <c r="G29" s="1" t="s">
        <v>48</v>
      </c>
      <c r="J29" s="10">
        <f>+J23+J25+J27</f>
        <v>5777</v>
      </c>
      <c r="K29" s="10">
        <v>0</v>
      </c>
      <c r="L29" s="10"/>
      <c r="M29" s="10">
        <f>+M23+M25+M27</f>
        <v>5715</v>
      </c>
      <c r="N29" s="39" t="s">
        <v>11</v>
      </c>
      <c r="O29" s="10"/>
      <c r="Q29" s="12">
        <v>4964</v>
      </c>
      <c r="R29" s="12">
        <v>10741</v>
      </c>
    </row>
    <row r="30" spans="2:18" ht="12.75">
      <c r="B30" s="25"/>
      <c r="C30" s="32"/>
      <c r="D30" s="32"/>
      <c r="E30" s="32"/>
      <c r="F30" s="32"/>
      <c r="M30" s="38"/>
      <c r="N30" s="39"/>
      <c r="Q30" s="12"/>
      <c r="R30" s="12"/>
    </row>
    <row r="31" spans="1:18" ht="12.75">
      <c r="A31" s="2" t="s">
        <v>5</v>
      </c>
      <c r="B31" s="31"/>
      <c r="C31" s="12"/>
      <c r="D31" s="38"/>
      <c r="E31" s="38"/>
      <c r="F31" s="38"/>
      <c r="G31" s="1" t="s">
        <v>30</v>
      </c>
      <c r="J31" s="10">
        <f>(-2929808/1000)+1190</f>
        <v>-1739.808</v>
      </c>
      <c r="K31" s="10">
        <v>0</v>
      </c>
      <c r="L31" s="10"/>
      <c r="M31" s="38">
        <f>+R31-Q31</f>
        <v>-1740</v>
      </c>
      <c r="N31" s="39" t="s">
        <v>11</v>
      </c>
      <c r="Q31" s="12">
        <v>-1190</v>
      </c>
      <c r="R31" s="12">
        <v>-2930</v>
      </c>
    </row>
    <row r="32" spans="2:18" ht="12.75">
      <c r="B32" s="34"/>
      <c r="C32" s="35"/>
      <c r="D32" s="35"/>
      <c r="E32" s="60"/>
      <c r="F32" s="60"/>
      <c r="J32" s="36"/>
      <c r="K32" s="36"/>
      <c r="L32" s="36"/>
      <c r="M32" s="57"/>
      <c r="N32" s="54"/>
      <c r="Q32" s="12"/>
      <c r="R32" s="12"/>
    </row>
    <row r="33" spans="1:18" ht="12.75">
      <c r="A33" s="2" t="s">
        <v>6</v>
      </c>
      <c r="B33" s="12">
        <f>+B29+B31</f>
        <v>5587.214</v>
      </c>
      <c r="C33" s="12">
        <f>+C29+C31</f>
        <v>591.1700000000029</v>
      </c>
      <c r="D33" s="12">
        <f>+D29+D31</f>
        <v>-405.60199999999986</v>
      </c>
      <c r="E33" s="12"/>
      <c r="F33" s="12"/>
      <c r="J33" s="10">
        <f>+J29+J31</f>
        <v>4037.192</v>
      </c>
      <c r="K33" s="10">
        <v>0</v>
      </c>
      <c r="L33" s="10"/>
      <c r="M33" s="10">
        <f>+M29+M31</f>
        <v>3975</v>
      </c>
      <c r="N33" s="39" t="s">
        <v>11</v>
      </c>
      <c r="Q33" s="12">
        <v>3774</v>
      </c>
      <c r="R33" s="12">
        <v>7811</v>
      </c>
    </row>
    <row r="34" spans="2:18" ht="12.75">
      <c r="B34" s="25"/>
      <c r="C34" s="32"/>
      <c r="D34" s="32"/>
      <c r="E34" s="32"/>
      <c r="F34" s="32"/>
      <c r="M34" s="38"/>
      <c r="N34" s="39"/>
      <c r="Q34" s="12"/>
      <c r="R34" s="12"/>
    </row>
    <row r="35" spans="1:18" ht="12.75">
      <c r="A35" s="2" t="s">
        <v>36</v>
      </c>
      <c r="B35" s="39" t="s">
        <v>11</v>
      </c>
      <c r="C35" s="37" t="s">
        <v>11</v>
      </c>
      <c r="D35" s="37" t="s">
        <v>11</v>
      </c>
      <c r="E35" s="37"/>
      <c r="F35" s="37"/>
      <c r="J35" s="10">
        <v>0</v>
      </c>
      <c r="K35" s="10"/>
      <c r="L35" s="10"/>
      <c r="M35" s="38" t="s">
        <v>11</v>
      </c>
      <c r="N35" s="39" t="s">
        <v>11</v>
      </c>
      <c r="Q35" s="38" t="s">
        <v>11</v>
      </c>
      <c r="R35" s="12"/>
    </row>
    <row r="36" spans="2:18" ht="12.75">
      <c r="B36" s="34"/>
      <c r="C36" s="35"/>
      <c r="D36" s="35"/>
      <c r="E36" s="60"/>
      <c r="F36" s="60"/>
      <c r="M36" s="38"/>
      <c r="N36" s="39"/>
      <c r="Q36" s="12"/>
      <c r="R36" s="12"/>
    </row>
    <row r="37" spans="1:18" ht="13.5" thickBot="1">
      <c r="A37" s="2" t="s">
        <v>106</v>
      </c>
      <c r="B37" s="40">
        <f>+B33</f>
        <v>5587.214</v>
      </c>
      <c r="C37" s="40">
        <f>+C33</f>
        <v>591.1700000000029</v>
      </c>
      <c r="D37" s="40">
        <f>+D33</f>
        <v>-405.60199999999986</v>
      </c>
      <c r="E37" s="7"/>
      <c r="F37" s="7"/>
      <c r="J37" s="41">
        <f>+J33</f>
        <v>4037.192</v>
      </c>
      <c r="K37" s="41">
        <v>0</v>
      </c>
      <c r="L37" s="41"/>
      <c r="M37" s="76">
        <f>+M33</f>
        <v>3975</v>
      </c>
      <c r="N37" s="55" t="str">
        <f>+N33</f>
        <v>-</v>
      </c>
      <c r="Q37" s="12">
        <v>3774</v>
      </c>
      <c r="R37" s="12"/>
    </row>
    <row r="38" spans="2:14" ht="13.5" thickTop="1">
      <c r="B38" s="7"/>
      <c r="C38" s="7"/>
      <c r="D38" s="7"/>
      <c r="E38" s="7"/>
      <c r="F38" s="7"/>
      <c r="J38" s="66"/>
      <c r="K38" s="66"/>
      <c r="L38" s="66"/>
      <c r="M38" s="77"/>
      <c r="N38" s="67"/>
    </row>
    <row r="39" spans="2:13" ht="12.75">
      <c r="B39" s="25"/>
      <c r="C39" s="32"/>
      <c r="D39" s="32"/>
      <c r="E39" s="32"/>
      <c r="F39" s="32"/>
      <c r="M39" s="78"/>
    </row>
    <row r="40" spans="1:13" ht="12.75">
      <c r="A40" s="2" t="s">
        <v>98</v>
      </c>
      <c r="B40" s="25"/>
      <c r="C40" s="32"/>
      <c r="D40" s="32"/>
      <c r="E40" s="32"/>
      <c r="F40" s="32"/>
      <c r="J40" s="79" t="s">
        <v>100</v>
      </c>
      <c r="K40" s="48"/>
      <c r="M40" s="79" t="s">
        <v>100</v>
      </c>
    </row>
    <row r="41" spans="1:13" ht="12.75">
      <c r="A41" s="2" t="s">
        <v>99</v>
      </c>
      <c r="B41" s="25"/>
      <c r="C41" s="32"/>
      <c r="D41" s="32"/>
      <c r="E41" s="32"/>
      <c r="F41" s="32"/>
      <c r="G41" s="42" t="s">
        <v>159</v>
      </c>
      <c r="H41" s="42"/>
      <c r="I41" s="42"/>
      <c r="J41" s="113">
        <v>4.28</v>
      </c>
      <c r="K41" s="61"/>
      <c r="L41" s="43"/>
      <c r="M41" s="114">
        <v>8.3</v>
      </c>
    </row>
    <row r="42" spans="1:13" ht="12.75">
      <c r="A42" s="2" t="s">
        <v>97</v>
      </c>
      <c r="B42" s="25"/>
      <c r="C42" s="32"/>
      <c r="D42" s="32"/>
      <c r="E42" s="32"/>
      <c r="F42" s="32"/>
      <c r="G42" s="42" t="s">
        <v>159</v>
      </c>
      <c r="H42" s="42"/>
      <c r="I42" s="42"/>
      <c r="J42" s="113">
        <v>4.28</v>
      </c>
      <c r="K42" s="48"/>
      <c r="M42" s="115">
        <v>8.3</v>
      </c>
    </row>
    <row r="43" spans="2:13" ht="12.75">
      <c r="B43" s="25"/>
      <c r="C43" s="32"/>
      <c r="D43" s="32"/>
      <c r="E43" s="32"/>
      <c r="F43" s="32"/>
      <c r="G43" s="42"/>
      <c r="H43" s="42"/>
      <c r="I43" s="42"/>
      <c r="M43" s="78"/>
    </row>
    <row r="44" spans="2:9" ht="12.75">
      <c r="B44" s="25"/>
      <c r="C44" s="32"/>
      <c r="D44" s="32"/>
      <c r="E44" s="32"/>
      <c r="F44" s="32"/>
      <c r="G44" s="42"/>
      <c r="H44" s="42"/>
      <c r="I44" s="42"/>
    </row>
    <row r="46" spans="1:24" ht="12.75">
      <c r="A46" s="44" t="s">
        <v>12</v>
      </c>
      <c r="B46" s="44"/>
      <c r="C46" s="44"/>
      <c r="D46" s="25"/>
      <c r="E46" s="25"/>
      <c r="F46" s="25"/>
      <c r="G46" s="25"/>
      <c r="H46" s="32"/>
      <c r="I46" s="32"/>
      <c r="J46" s="32"/>
      <c r="K46" s="32"/>
      <c r="L46" s="32"/>
      <c r="M46" s="32"/>
      <c r="N46" s="32"/>
      <c r="O46" s="32"/>
      <c r="P46" s="32"/>
      <c r="Q46" s="32"/>
      <c r="R46" s="42"/>
      <c r="S46" s="42"/>
      <c r="T46" s="42"/>
      <c r="X46" s="69"/>
    </row>
    <row r="47" spans="1:24" ht="12.75" customHeight="1">
      <c r="A47" s="44"/>
      <c r="B47" s="44"/>
      <c r="C47" s="44"/>
      <c r="D47" s="25"/>
      <c r="E47" s="25"/>
      <c r="F47" s="25"/>
      <c r="G47" s="25"/>
      <c r="H47" s="32"/>
      <c r="I47" s="32"/>
      <c r="J47" s="32"/>
      <c r="K47" s="32"/>
      <c r="L47" s="32"/>
      <c r="M47" s="32"/>
      <c r="N47" s="32"/>
      <c r="O47" s="32"/>
      <c r="P47" s="32"/>
      <c r="Q47" s="32"/>
      <c r="R47" s="42"/>
      <c r="S47" s="42"/>
      <c r="T47" s="42"/>
      <c r="X47" s="69"/>
    </row>
    <row r="48" spans="1:25" ht="38.25" customHeight="1">
      <c r="A48" s="131" t="s">
        <v>167</v>
      </c>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row>
    <row r="49" spans="1:14" ht="12.75" customHeight="1">
      <c r="A49" s="124"/>
      <c r="B49" s="124"/>
      <c r="C49" s="124"/>
      <c r="D49" s="124"/>
      <c r="E49" s="124"/>
      <c r="F49" s="124"/>
      <c r="G49" s="124"/>
      <c r="H49" s="125"/>
      <c r="I49" s="125"/>
      <c r="J49" s="125"/>
      <c r="K49" s="125"/>
      <c r="L49" s="125"/>
      <c r="M49" s="125"/>
      <c r="N49" s="125"/>
    </row>
    <row r="50" spans="1:25" ht="28.5" customHeight="1">
      <c r="A50" s="131" t="s">
        <v>164</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row>
    <row r="51" spans="1:14" ht="12.75" customHeight="1">
      <c r="A51" s="124"/>
      <c r="B51" s="124"/>
      <c r="C51" s="124"/>
      <c r="D51" s="124"/>
      <c r="E51" s="124"/>
      <c r="F51" s="124"/>
      <c r="G51" s="124"/>
      <c r="H51" s="125"/>
      <c r="I51" s="125"/>
      <c r="J51" s="125"/>
      <c r="K51" s="125"/>
      <c r="L51" s="125"/>
      <c r="M51" s="125"/>
      <c r="N51" s="125"/>
    </row>
    <row r="52" spans="1:25" ht="19.5" customHeight="1">
      <c r="A52" s="138" t="s">
        <v>165</v>
      </c>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row>
    <row r="53" spans="2:9" ht="12.75" customHeight="1">
      <c r="B53" s="25"/>
      <c r="C53" s="32"/>
      <c r="D53" s="32"/>
      <c r="E53" s="32"/>
      <c r="F53" s="32"/>
      <c r="G53" s="42"/>
      <c r="H53" s="42"/>
      <c r="I53" s="42"/>
    </row>
    <row r="54" spans="1:25" ht="28.5" customHeight="1">
      <c r="A54" s="131" t="s">
        <v>160</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row>
  </sheetData>
  <mergeCells count="15">
    <mergeCell ref="J11:K11"/>
    <mergeCell ref="M11:N11"/>
    <mergeCell ref="J10:K10"/>
    <mergeCell ref="M10:N10"/>
    <mergeCell ref="A1:N1"/>
    <mergeCell ref="A7:N7"/>
    <mergeCell ref="A4:N4"/>
    <mergeCell ref="A3:N3"/>
    <mergeCell ref="A2:N2"/>
    <mergeCell ref="A5:K5"/>
    <mergeCell ref="A6:N6"/>
    <mergeCell ref="A54:Y54"/>
    <mergeCell ref="A48:Y48"/>
    <mergeCell ref="A50:Y50"/>
    <mergeCell ref="A52:Y52"/>
  </mergeCells>
  <printOptions/>
  <pageMargins left="0.58" right="0.32" top="0.73" bottom="0.47" header="0.5" footer="0.5"/>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dimension ref="A1:L29"/>
  <sheetViews>
    <sheetView workbookViewId="0" topLeftCell="A15">
      <selection activeCell="A29" sqref="A29"/>
    </sheetView>
  </sheetViews>
  <sheetFormatPr defaultColWidth="9.140625" defaultRowHeight="12.75"/>
  <cols>
    <col min="1" max="1" width="14.7109375" style="2" customWidth="1"/>
    <col min="2" max="2" width="9.140625" style="2" customWidth="1"/>
    <col min="3" max="3" width="11.57421875" style="21" bestFit="1" customWidth="1"/>
    <col min="4" max="4" width="4.7109375" style="21" customWidth="1"/>
    <col min="5" max="5" width="11.57421875" style="21" bestFit="1" customWidth="1"/>
    <col min="6" max="6" width="13.57421875" style="21" customWidth="1"/>
    <col min="7" max="7" width="5.140625" style="21" customWidth="1"/>
    <col min="8" max="8" width="12.57421875" style="21" customWidth="1"/>
    <col min="9" max="9" width="15.421875" style="21" customWidth="1"/>
    <col min="10" max="10" width="2.57421875" style="21" customWidth="1"/>
    <col min="11" max="12" width="9.140625" style="21" customWidth="1"/>
    <col min="13" max="16384" width="9.140625" style="2" customWidth="1"/>
  </cols>
  <sheetData>
    <row r="1" spans="1:12" s="17" customFormat="1" ht="18" customHeight="1">
      <c r="A1" s="135" t="s">
        <v>50</v>
      </c>
      <c r="B1" s="135"/>
      <c r="C1" s="135"/>
      <c r="D1" s="135"/>
      <c r="E1" s="135"/>
      <c r="F1" s="135"/>
      <c r="G1" s="135"/>
      <c r="H1" s="135"/>
      <c r="I1" s="135"/>
      <c r="J1" s="15"/>
      <c r="K1" s="16"/>
      <c r="L1" s="16"/>
    </row>
    <row r="2" spans="1:12" s="15" customFormat="1" ht="18" customHeight="1">
      <c r="A2" s="135" t="s">
        <v>22</v>
      </c>
      <c r="B2" s="135"/>
      <c r="C2" s="135"/>
      <c r="D2" s="135"/>
      <c r="E2" s="135"/>
      <c r="F2" s="135"/>
      <c r="G2" s="135"/>
      <c r="H2" s="135"/>
      <c r="I2" s="135"/>
      <c r="J2" s="135"/>
      <c r="K2" s="18"/>
      <c r="L2" s="18"/>
    </row>
    <row r="3" spans="1:12" s="17" customFormat="1" ht="18" customHeight="1">
      <c r="A3" s="135" t="s">
        <v>139</v>
      </c>
      <c r="B3" s="135"/>
      <c r="C3" s="135"/>
      <c r="D3" s="135"/>
      <c r="E3" s="135"/>
      <c r="F3" s="135"/>
      <c r="G3" s="135"/>
      <c r="H3" s="135"/>
      <c r="I3" s="135"/>
      <c r="J3" s="15"/>
      <c r="K3" s="16"/>
      <c r="L3" s="16"/>
    </row>
    <row r="4" spans="1:12" s="17" customFormat="1" ht="18" customHeight="1">
      <c r="A4" s="141" t="s">
        <v>94</v>
      </c>
      <c r="B4" s="141"/>
      <c r="C4" s="141"/>
      <c r="D4" s="141"/>
      <c r="E4" s="141"/>
      <c r="F4" s="141"/>
      <c r="G4" s="141"/>
      <c r="H4" s="141"/>
      <c r="I4" s="141"/>
      <c r="J4" s="16"/>
      <c r="K4" s="16"/>
      <c r="L4" s="16"/>
    </row>
    <row r="5" spans="1:12" s="17" customFormat="1" ht="18" customHeight="1">
      <c r="A5" s="142"/>
      <c r="B5" s="142"/>
      <c r="C5" s="142"/>
      <c r="D5" s="142"/>
      <c r="E5" s="142"/>
      <c r="F5" s="142"/>
      <c r="G5" s="142"/>
      <c r="H5" s="142"/>
      <c r="I5" s="142"/>
      <c r="J5" s="16"/>
      <c r="K5" s="16"/>
      <c r="L5" s="16"/>
    </row>
    <row r="6" spans="1:12" s="20" customFormat="1" ht="18" customHeight="1">
      <c r="A6" s="140" t="s">
        <v>142</v>
      </c>
      <c r="B6" s="140"/>
      <c r="C6" s="140"/>
      <c r="D6" s="140"/>
      <c r="E6" s="140"/>
      <c r="F6" s="140"/>
      <c r="G6" s="140"/>
      <c r="H6" s="140"/>
      <c r="I6" s="140"/>
      <c r="J6" s="140"/>
      <c r="K6" s="19"/>
      <c r="L6" s="19"/>
    </row>
    <row r="7" spans="1:12" s="20" customFormat="1" ht="18" customHeight="1">
      <c r="A7" s="140" t="s">
        <v>95</v>
      </c>
      <c r="B7" s="140"/>
      <c r="C7" s="140"/>
      <c r="D7" s="140"/>
      <c r="E7" s="140"/>
      <c r="F7" s="140"/>
      <c r="G7" s="140"/>
      <c r="H7" s="140"/>
      <c r="I7" s="140"/>
      <c r="J7" s="140"/>
      <c r="K7" s="19"/>
      <c r="L7" s="19"/>
    </row>
    <row r="10" spans="4:10" ht="12.75">
      <c r="D10" s="22"/>
      <c r="E10" s="145" t="s">
        <v>86</v>
      </c>
      <c r="F10" s="146"/>
      <c r="G10" s="22"/>
      <c r="H10" s="23" t="s">
        <v>27</v>
      </c>
      <c r="I10" s="22"/>
      <c r="J10" s="22"/>
    </row>
    <row r="11" spans="3:12" s="48" customFormat="1" ht="25.5" customHeight="1">
      <c r="C11" s="143" t="s">
        <v>42</v>
      </c>
      <c r="D11" s="46"/>
      <c r="E11" s="143" t="s">
        <v>28</v>
      </c>
      <c r="F11" s="143" t="s">
        <v>26</v>
      </c>
      <c r="G11" s="46"/>
      <c r="H11" s="143" t="s">
        <v>53</v>
      </c>
      <c r="I11" s="144" t="s">
        <v>14</v>
      </c>
      <c r="J11" s="46"/>
      <c r="K11" s="49"/>
      <c r="L11" s="49"/>
    </row>
    <row r="12" spans="3:12" s="48" customFormat="1" ht="12.75">
      <c r="C12" s="143"/>
      <c r="D12" s="46"/>
      <c r="E12" s="143"/>
      <c r="F12" s="143"/>
      <c r="G12" s="46"/>
      <c r="H12" s="143"/>
      <c r="I12" s="144"/>
      <c r="K12" s="49"/>
      <c r="L12" s="49"/>
    </row>
    <row r="13" spans="3:12" s="1" customFormat="1" ht="12.75">
      <c r="C13" s="46" t="s">
        <v>15</v>
      </c>
      <c r="D13" s="46"/>
      <c r="E13" s="46" t="s">
        <v>15</v>
      </c>
      <c r="F13" s="46" t="s">
        <v>15</v>
      </c>
      <c r="G13" s="46"/>
      <c r="H13" s="46" t="s">
        <v>15</v>
      </c>
      <c r="I13" s="47" t="s">
        <v>15</v>
      </c>
      <c r="K13" s="24"/>
      <c r="L13" s="24"/>
    </row>
    <row r="15" spans="1:9" ht="12.75">
      <c r="A15" s="2" t="s">
        <v>162</v>
      </c>
      <c r="C15" s="23" t="s">
        <v>157</v>
      </c>
      <c r="E15" s="126" t="s">
        <v>11</v>
      </c>
      <c r="F15" s="126" t="s">
        <v>11</v>
      </c>
      <c r="H15" s="12">
        <v>-74</v>
      </c>
      <c r="I15" s="26">
        <f>SUM(C15:H15)</f>
        <v>-74</v>
      </c>
    </row>
    <row r="17" spans="1:8" ht="12.75">
      <c r="A17" s="2" t="s">
        <v>133</v>
      </c>
      <c r="H17" s="25"/>
    </row>
    <row r="18" spans="1:9" ht="12.75">
      <c r="A18" s="2" t="s">
        <v>163</v>
      </c>
      <c r="C18" s="21">
        <v>43835</v>
      </c>
      <c r="E18" s="21">
        <f>13920-10850</f>
        <v>3070</v>
      </c>
      <c r="F18" s="21">
        <v>13026</v>
      </c>
      <c r="H18" s="25"/>
      <c r="I18" s="21">
        <f>SUM(C18:H18)</f>
        <v>59931</v>
      </c>
    </row>
    <row r="19" spans="1:9" ht="12.75">
      <c r="A19" s="2" t="s">
        <v>134</v>
      </c>
      <c r="C19" s="21">
        <v>2750</v>
      </c>
      <c r="E19" s="21">
        <f>(1.38-0.5)*5500</f>
        <v>4839.999999999999</v>
      </c>
      <c r="H19" s="25">
        <v>0</v>
      </c>
      <c r="I19" s="21">
        <f>SUM(C19:H19)</f>
        <v>7589.999999999999</v>
      </c>
    </row>
    <row r="20" spans="1:9" ht="12.75">
      <c r="A20" s="2" t="s">
        <v>135</v>
      </c>
      <c r="C20" s="21">
        <v>3415</v>
      </c>
      <c r="E20" s="21">
        <f>(1.38-0.5)*6829</f>
        <v>6009.5199999999995</v>
      </c>
      <c r="H20" s="25">
        <v>0</v>
      </c>
      <c r="I20" s="21">
        <f>SUM(C20:H20)</f>
        <v>9424.52</v>
      </c>
    </row>
    <row r="21" ht="12.75">
      <c r="H21" s="25"/>
    </row>
    <row r="22" ht="12.75">
      <c r="H22" s="25"/>
    </row>
    <row r="23" spans="1:9" ht="12.75">
      <c r="A23" s="2" t="s">
        <v>161</v>
      </c>
      <c r="E23" s="21">
        <v>-1614</v>
      </c>
      <c r="H23" s="25"/>
      <c r="I23" s="21">
        <f>SUM(C23:H23)</f>
        <v>-1614</v>
      </c>
    </row>
    <row r="24" ht="12.75">
      <c r="H24" s="25"/>
    </row>
    <row r="25" spans="1:9" ht="12.75">
      <c r="A25" s="2" t="s">
        <v>101</v>
      </c>
      <c r="C25" s="25">
        <v>0</v>
      </c>
      <c r="D25" s="25"/>
      <c r="E25" s="25">
        <v>0</v>
      </c>
      <c r="F25" s="12">
        <v>3836</v>
      </c>
      <c r="H25" s="12">
        <v>3975</v>
      </c>
      <c r="I25" s="21">
        <f>SUM(C25:H25)</f>
        <v>7811</v>
      </c>
    </row>
    <row r="27" spans="1:9" ht="12.75">
      <c r="A27" s="2" t="s">
        <v>96</v>
      </c>
      <c r="C27" s="27">
        <f>SUM(C16:C26)</f>
        <v>50000</v>
      </c>
      <c r="E27" s="27">
        <f>SUM(E16:E26)</f>
        <v>12305.519999999999</v>
      </c>
      <c r="F27" s="27">
        <f>SUM(F16:F26)</f>
        <v>16862</v>
      </c>
      <c r="H27" s="13">
        <f>SUM(H15:H26)</f>
        <v>3901</v>
      </c>
      <c r="I27" s="27">
        <f>SUM(I15:I26)</f>
        <v>83068.52</v>
      </c>
    </row>
    <row r="29" ht="12.75">
      <c r="A29" s="2" t="s">
        <v>166</v>
      </c>
    </row>
  </sheetData>
  <mergeCells count="13">
    <mergeCell ref="H11:H12"/>
    <mergeCell ref="I11:I12"/>
    <mergeCell ref="E10:F10"/>
    <mergeCell ref="C11:C12"/>
    <mergeCell ref="E11:E12"/>
    <mergeCell ref="F11:F12"/>
    <mergeCell ref="A7:J7"/>
    <mergeCell ref="A2:J2"/>
    <mergeCell ref="A1:I1"/>
    <mergeCell ref="A3:I3"/>
    <mergeCell ref="A4:I4"/>
    <mergeCell ref="A5:I5"/>
    <mergeCell ref="A6:J6"/>
  </mergeCells>
  <printOptions horizontalCentered="1"/>
  <pageMargins left="0.5" right="0.5" top="0.75" bottom="0.75"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Z475"/>
  <sheetViews>
    <sheetView tabSelected="1" workbookViewId="0" topLeftCell="A4">
      <selection activeCell="A60" sqref="A60"/>
    </sheetView>
  </sheetViews>
  <sheetFormatPr defaultColWidth="9.140625" defaultRowHeight="12.75"/>
  <cols>
    <col min="1" max="1" width="74.00390625" style="0" customWidth="1"/>
    <col min="2" max="2" width="11.00390625" style="0" hidden="1" customWidth="1"/>
    <col min="3" max="3" width="11.8515625" style="0" hidden="1" customWidth="1"/>
    <col min="4" max="4" width="9.140625" style="0" hidden="1" customWidth="1"/>
    <col min="5" max="5" width="2.28125" style="0" hidden="1" customWidth="1"/>
    <col min="6" max="6" width="15.8515625" style="0" customWidth="1"/>
    <col min="7" max="25" width="11.57421875" style="0" hidden="1" customWidth="1"/>
    <col min="26" max="61" width="0" style="0" hidden="1" customWidth="1"/>
  </cols>
  <sheetData>
    <row r="1" spans="1:6" ht="15" customHeight="1">
      <c r="A1" s="135" t="s">
        <v>16</v>
      </c>
      <c r="B1" s="135"/>
      <c r="C1" s="135"/>
      <c r="D1" s="135"/>
      <c r="E1" s="135"/>
      <c r="F1" s="135"/>
    </row>
    <row r="2" spans="1:6" ht="15" customHeight="1">
      <c r="A2" s="135" t="s">
        <v>22</v>
      </c>
      <c r="B2" s="135"/>
      <c r="C2" s="135"/>
      <c r="D2" s="135"/>
      <c r="E2" s="135"/>
      <c r="F2" s="135"/>
    </row>
    <row r="3" spans="1:6" ht="15" customHeight="1">
      <c r="A3" s="135" t="s">
        <v>143</v>
      </c>
      <c r="B3" s="135"/>
      <c r="C3" s="135"/>
      <c r="D3" s="135"/>
      <c r="E3" s="135"/>
      <c r="F3" s="135"/>
    </row>
    <row r="4" spans="1:6" ht="14.25" customHeight="1">
      <c r="A4" s="135" t="s">
        <v>107</v>
      </c>
      <c r="B4" s="135"/>
      <c r="C4" s="135"/>
      <c r="D4" s="135"/>
      <c r="E4" s="135"/>
      <c r="F4" s="135"/>
    </row>
    <row r="5" spans="1:23" ht="15" customHeight="1">
      <c r="A5" s="142"/>
      <c r="B5" s="142"/>
      <c r="C5" s="82"/>
      <c r="W5" s="65"/>
    </row>
    <row r="6" spans="1:26" ht="14.25" customHeight="1">
      <c r="A6" s="135" t="s">
        <v>144</v>
      </c>
      <c r="B6" s="135"/>
      <c r="C6" s="135"/>
      <c r="D6" s="135"/>
      <c r="E6" s="135"/>
      <c r="F6" s="135"/>
      <c r="G6" s="83"/>
      <c r="H6" s="64"/>
      <c r="I6" s="64"/>
      <c r="J6" s="64"/>
      <c r="K6" s="64"/>
      <c r="L6" s="64"/>
      <c r="M6" s="64"/>
      <c r="N6" s="64"/>
      <c r="O6" s="64"/>
      <c r="P6" s="64"/>
      <c r="Q6" s="64"/>
      <c r="R6" s="64"/>
      <c r="S6" s="64"/>
      <c r="T6" s="117"/>
      <c r="U6" s="117"/>
      <c r="V6" s="117"/>
      <c r="W6" s="117"/>
      <c r="X6" s="64"/>
      <c r="Y6" s="64"/>
      <c r="Z6" s="64"/>
    </row>
    <row r="7" spans="1:25" ht="15">
      <c r="A7" s="135" t="s">
        <v>105</v>
      </c>
      <c r="B7" s="135"/>
      <c r="C7" s="135"/>
      <c r="D7" s="135"/>
      <c r="E7" s="135"/>
      <c r="F7" s="135"/>
      <c r="G7" s="82"/>
      <c r="L7" s="84" t="s">
        <v>108</v>
      </c>
      <c r="M7" s="85" t="s">
        <v>109</v>
      </c>
      <c r="N7" s="85" t="s">
        <v>110</v>
      </c>
      <c r="O7" s="85" t="s">
        <v>20</v>
      </c>
      <c r="P7" s="84" t="s">
        <v>108</v>
      </c>
      <c r="Q7" s="85" t="s">
        <v>109</v>
      </c>
      <c r="R7" s="85" t="s">
        <v>111</v>
      </c>
      <c r="S7" s="85" t="s">
        <v>5</v>
      </c>
      <c r="T7" s="86" t="s">
        <v>112</v>
      </c>
      <c r="U7" s="86" t="s">
        <v>112</v>
      </c>
      <c r="V7" s="86" t="s">
        <v>113</v>
      </c>
      <c r="W7" s="86" t="s">
        <v>114</v>
      </c>
      <c r="X7" s="85" t="s">
        <v>115</v>
      </c>
      <c r="Y7" s="85" t="s">
        <v>116</v>
      </c>
    </row>
    <row r="8" spans="1:25" ht="12.75">
      <c r="A8" s="62"/>
      <c r="B8" s="118" t="s">
        <v>145</v>
      </c>
      <c r="C8" s="118" t="s">
        <v>146</v>
      </c>
      <c r="G8" s="87"/>
      <c r="H8" s="88" t="s">
        <v>117</v>
      </c>
      <c r="I8" s="85" t="s">
        <v>118</v>
      </c>
      <c r="J8" s="85" t="s">
        <v>119</v>
      </c>
      <c r="K8" s="89" t="s">
        <v>120</v>
      </c>
      <c r="L8" s="90" t="s">
        <v>121</v>
      </c>
      <c r="M8" s="86" t="s">
        <v>122</v>
      </c>
      <c r="N8" s="86"/>
      <c r="O8" s="91"/>
      <c r="P8" s="90" t="s">
        <v>123</v>
      </c>
      <c r="Q8" s="86" t="s">
        <v>124</v>
      </c>
      <c r="R8" s="86" t="s">
        <v>125</v>
      </c>
      <c r="S8" s="86"/>
      <c r="T8" s="86" t="s">
        <v>126</v>
      </c>
      <c r="U8" s="86" t="s">
        <v>127</v>
      </c>
      <c r="V8" s="86" t="s">
        <v>128</v>
      </c>
      <c r="W8" s="86" t="s">
        <v>129</v>
      </c>
      <c r="X8" s="86" t="s">
        <v>124</v>
      </c>
      <c r="Y8" s="86" t="s">
        <v>130</v>
      </c>
    </row>
    <row r="9" spans="1:26" ht="12.75">
      <c r="A9" s="62"/>
      <c r="B9" s="101" t="s">
        <v>147</v>
      </c>
      <c r="C9" s="101" t="s">
        <v>147</v>
      </c>
      <c r="G9" s="92">
        <v>37802</v>
      </c>
      <c r="H9" s="93">
        <f>20995739/1000</f>
        <v>20995.739</v>
      </c>
      <c r="I9" s="94">
        <f>1341431/1000</f>
        <v>1341.431</v>
      </c>
      <c r="J9" s="94">
        <f>(20940438+5116192+8835670+774451+549372)/1000</f>
        <v>36216.123</v>
      </c>
      <c r="K9" s="95">
        <f>(55601173+8691448)/1000</f>
        <v>64292.621</v>
      </c>
      <c r="L9" s="96">
        <f>1043050/1000</f>
        <v>1043.05</v>
      </c>
      <c r="M9" s="94">
        <f>8160805/1000</f>
        <v>8160.805</v>
      </c>
      <c r="N9" s="94">
        <f>11102408/1000</f>
        <v>11102.408</v>
      </c>
      <c r="O9" s="94">
        <v>-42960</v>
      </c>
      <c r="P9" s="94">
        <v>0</v>
      </c>
      <c r="Q9" s="94">
        <f>(-8735997-486035-1047173-326726)/1000</f>
        <v>-10595.931</v>
      </c>
      <c r="R9" s="94">
        <f>-2344046/1000</f>
        <v>-2344.046</v>
      </c>
      <c r="S9" s="94">
        <v>-1280</v>
      </c>
      <c r="T9" s="94">
        <f>-50000000/1000</f>
        <v>-50000</v>
      </c>
      <c r="U9" s="94">
        <v>-12306</v>
      </c>
      <c r="V9" s="94">
        <f>-13026623/1000</f>
        <v>-13026.623</v>
      </c>
      <c r="W9" s="94">
        <v>-7738</v>
      </c>
      <c r="X9" s="94">
        <f>(-1300961-1100451-249335)/1000</f>
        <v>-2650.747</v>
      </c>
      <c r="Y9" s="94">
        <f>-250400/1000</f>
        <v>-250.4</v>
      </c>
      <c r="Z9" s="64">
        <f>SUM(H9:Y9)</f>
        <v>0.4299999999976478</v>
      </c>
    </row>
    <row r="10" spans="2:26" ht="12.75">
      <c r="B10" s="119" t="s">
        <v>15</v>
      </c>
      <c r="C10" s="119" t="s">
        <v>15</v>
      </c>
      <c r="F10" s="119" t="s">
        <v>148</v>
      </c>
      <c r="G10" s="92">
        <v>37346</v>
      </c>
      <c r="H10" s="97">
        <v>20731</v>
      </c>
      <c r="I10" s="98">
        <v>1348</v>
      </c>
      <c r="J10" s="98">
        <v>37864</v>
      </c>
      <c r="K10" s="99">
        <v>47782</v>
      </c>
      <c r="L10" s="100">
        <v>639</v>
      </c>
      <c r="M10" s="98">
        <v>2553</v>
      </c>
      <c r="N10" s="98">
        <v>3574</v>
      </c>
      <c r="O10" s="98">
        <v>-37090</v>
      </c>
      <c r="P10" s="98">
        <v>-106</v>
      </c>
      <c r="Q10" s="98">
        <v>-2533</v>
      </c>
      <c r="R10" s="98">
        <v>-5962</v>
      </c>
      <c r="S10" s="98">
        <v>-930</v>
      </c>
      <c r="T10" s="98">
        <v>-43835</v>
      </c>
      <c r="U10" s="98">
        <v>-3071</v>
      </c>
      <c r="V10" s="98">
        <v>-13027</v>
      </c>
      <c r="W10" s="98">
        <v>-3700</v>
      </c>
      <c r="X10" s="98">
        <v>-3987</v>
      </c>
      <c r="Y10" s="98">
        <v>-250</v>
      </c>
      <c r="Z10" s="64">
        <f>SUM(H10:Y10)</f>
        <v>0</v>
      </c>
    </row>
    <row r="11" spans="1:26" ht="12.75">
      <c r="A11" s="62" t="s">
        <v>55</v>
      </c>
      <c r="B11" s="81"/>
      <c r="C11" s="81"/>
      <c r="G11" s="102"/>
      <c r="H11" s="103">
        <f aca="true" t="shared" si="0" ref="H11:Y11">+H9-H10</f>
        <v>264.7390000000014</v>
      </c>
      <c r="I11" s="103">
        <f t="shared" si="0"/>
        <v>-6.56899999999996</v>
      </c>
      <c r="J11" s="103">
        <f t="shared" si="0"/>
        <v>-1647.8770000000004</v>
      </c>
      <c r="K11" s="103">
        <f t="shared" si="0"/>
        <v>16510.621</v>
      </c>
      <c r="L11" s="103">
        <f t="shared" si="0"/>
        <v>404.04999999999995</v>
      </c>
      <c r="M11" s="103">
        <f t="shared" si="0"/>
        <v>5607.805</v>
      </c>
      <c r="N11" s="103">
        <f t="shared" si="0"/>
        <v>7528.407999999999</v>
      </c>
      <c r="O11" s="103">
        <f t="shared" si="0"/>
        <v>-5870</v>
      </c>
      <c r="P11" s="103">
        <f t="shared" si="0"/>
        <v>106</v>
      </c>
      <c r="Q11" s="103">
        <f t="shared" si="0"/>
        <v>-8062.9310000000005</v>
      </c>
      <c r="R11" s="103">
        <f t="shared" si="0"/>
        <v>3617.954</v>
      </c>
      <c r="S11" s="103">
        <f t="shared" si="0"/>
        <v>-350</v>
      </c>
      <c r="T11" s="103">
        <f t="shared" si="0"/>
        <v>-6165</v>
      </c>
      <c r="U11" s="103">
        <f t="shared" si="0"/>
        <v>-9235</v>
      </c>
      <c r="V11" s="103">
        <f t="shared" si="0"/>
        <v>0.37700000000040745</v>
      </c>
      <c r="W11" s="103">
        <f>+W9-W10</f>
        <v>-4038</v>
      </c>
      <c r="X11" s="103">
        <f t="shared" si="0"/>
        <v>1336.2530000000002</v>
      </c>
      <c r="Y11" s="103">
        <f t="shared" si="0"/>
        <v>-0.4000000000000057</v>
      </c>
      <c r="Z11" s="64">
        <f>SUM(H11:Y11)</f>
        <v>0.4300000000012858</v>
      </c>
    </row>
    <row r="12" spans="2:25" ht="12.75">
      <c r="B12" s="81"/>
      <c r="C12" s="81"/>
      <c r="F12" s="65"/>
      <c r="G12" s="104"/>
      <c r="H12" s="105"/>
      <c r="I12" s="106"/>
      <c r="J12" s="106"/>
      <c r="K12" s="107"/>
      <c r="L12" s="104"/>
      <c r="M12" s="106"/>
      <c r="N12" s="106"/>
      <c r="O12" s="106"/>
      <c r="P12" s="106"/>
      <c r="Q12" s="106"/>
      <c r="R12" s="106"/>
      <c r="S12" s="106"/>
      <c r="T12" s="106"/>
      <c r="U12" s="106"/>
      <c r="V12" s="106"/>
      <c r="W12" s="106"/>
      <c r="X12" s="106"/>
      <c r="Y12" s="106"/>
    </row>
    <row r="13" spans="1:23" ht="12.75">
      <c r="A13" t="s">
        <v>4</v>
      </c>
      <c r="B13" s="81">
        <v>4964</v>
      </c>
      <c r="C13" s="81">
        <v>10753</v>
      </c>
      <c r="D13" s="65">
        <f>+C13-B13</f>
        <v>5789</v>
      </c>
      <c r="E13" s="65"/>
      <c r="F13" s="65">
        <v>5715</v>
      </c>
      <c r="I13">
        <v>7</v>
      </c>
      <c r="O13">
        <v>1394</v>
      </c>
      <c r="Q13">
        <v>-12</v>
      </c>
      <c r="S13">
        <v>350</v>
      </c>
      <c r="W13">
        <v>4038</v>
      </c>
    </row>
    <row r="14" spans="1:6" ht="12.75">
      <c r="A14" s="62" t="s">
        <v>149</v>
      </c>
      <c r="B14" s="81"/>
      <c r="C14" s="81"/>
      <c r="D14" s="65"/>
      <c r="E14" s="65"/>
      <c r="F14" s="65"/>
    </row>
    <row r="15" spans="1:8" ht="12.75">
      <c r="A15" t="s">
        <v>56</v>
      </c>
      <c r="B15" s="81">
        <v>803</v>
      </c>
      <c r="C15" s="81">
        <v>1808</v>
      </c>
      <c r="D15" s="65">
        <f aca="true" t="shared" si="1" ref="D15:D65">+C15-B15</f>
        <v>1005</v>
      </c>
      <c r="E15" s="65"/>
      <c r="F15" s="65">
        <v>1808</v>
      </c>
      <c r="H15">
        <v>1005</v>
      </c>
    </row>
    <row r="16" spans="1:6" ht="12.75">
      <c r="A16" t="s">
        <v>57</v>
      </c>
      <c r="B16" s="81">
        <v>0</v>
      </c>
      <c r="C16" s="81">
        <v>0</v>
      </c>
      <c r="D16" s="65">
        <f t="shared" si="1"/>
        <v>0</v>
      </c>
      <c r="E16" s="65"/>
      <c r="F16" s="65">
        <f>SUM(H16:Y16)</f>
        <v>0</v>
      </c>
    </row>
    <row r="17" spans="1:6" ht="12.75">
      <c r="A17" t="s">
        <v>58</v>
      </c>
      <c r="B17" s="81">
        <v>0</v>
      </c>
      <c r="C17" s="81">
        <v>0</v>
      </c>
      <c r="D17" s="65">
        <f t="shared" si="1"/>
        <v>0</v>
      </c>
      <c r="E17" s="65"/>
      <c r="F17" s="65">
        <f>SUM(H17:Y17)</f>
        <v>0</v>
      </c>
    </row>
    <row r="18" spans="1:6" ht="12.75">
      <c r="A18" t="s">
        <v>59</v>
      </c>
      <c r="B18" s="81">
        <v>0</v>
      </c>
      <c r="C18" s="81">
        <v>0</v>
      </c>
      <c r="D18" s="65">
        <f t="shared" si="1"/>
        <v>0</v>
      </c>
      <c r="E18" s="65"/>
      <c r="F18" s="65">
        <f>SUM(H18:Y18)</f>
        <v>0</v>
      </c>
    </row>
    <row r="19" spans="1:6" ht="12.75">
      <c r="A19" t="s">
        <v>60</v>
      </c>
      <c r="B19" s="81">
        <v>0</v>
      </c>
      <c r="C19" s="81">
        <v>0</v>
      </c>
      <c r="D19" s="65">
        <f t="shared" si="1"/>
        <v>0</v>
      </c>
      <c r="E19" s="65"/>
      <c r="F19" s="65">
        <f>SUM(H19:Y19)</f>
        <v>0</v>
      </c>
    </row>
    <row r="20" spans="1:9" ht="12.75">
      <c r="A20" t="s">
        <v>150</v>
      </c>
      <c r="B20" s="81">
        <v>-65</v>
      </c>
      <c r="C20" s="81">
        <v>-58</v>
      </c>
      <c r="D20" s="65">
        <f t="shared" si="1"/>
        <v>7</v>
      </c>
      <c r="E20" s="65"/>
      <c r="F20" s="65">
        <v>-58</v>
      </c>
      <c r="I20">
        <v>7</v>
      </c>
    </row>
    <row r="21" spans="1:15" ht="12.75">
      <c r="A21" t="s">
        <v>61</v>
      </c>
      <c r="B21" s="81">
        <v>217.32231</v>
      </c>
      <c r="C21" s="81">
        <v>352</v>
      </c>
      <c r="D21" s="65">
        <f t="shared" si="1"/>
        <v>134.67769</v>
      </c>
      <c r="E21" s="65"/>
      <c r="F21" s="65">
        <v>352</v>
      </c>
      <c r="O21">
        <v>135</v>
      </c>
    </row>
    <row r="22" spans="1:8" ht="12.75">
      <c r="A22" t="s">
        <v>169</v>
      </c>
      <c r="B22" s="81">
        <v>-222</v>
      </c>
      <c r="C22" s="81">
        <v>-214</v>
      </c>
      <c r="D22" s="65">
        <f t="shared" si="1"/>
        <v>8</v>
      </c>
      <c r="E22" s="65"/>
      <c r="F22" s="65">
        <v>98</v>
      </c>
      <c r="H22">
        <v>8</v>
      </c>
    </row>
    <row r="23" spans="1:11" ht="12.75">
      <c r="A23" t="s">
        <v>132</v>
      </c>
      <c r="B23" s="120">
        <v>-12</v>
      </c>
      <c r="C23" s="120">
        <v>-73</v>
      </c>
      <c r="D23" s="65">
        <f t="shared" si="1"/>
        <v>-61</v>
      </c>
      <c r="E23" s="65"/>
      <c r="F23" s="108">
        <v>-73</v>
      </c>
      <c r="K23">
        <v>-61</v>
      </c>
    </row>
    <row r="24" spans="1:6" ht="12.75">
      <c r="A24" s="62" t="s">
        <v>151</v>
      </c>
      <c r="B24" s="81">
        <f>SUM(B13:B23)</f>
        <v>5685.32231</v>
      </c>
      <c r="C24" s="81">
        <f>SUM(C13:C23)</f>
        <v>12568</v>
      </c>
      <c r="D24" s="81">
        <f>SUM(D13:D23)</f>
        <v>6882.67769</v>
      </c>
      <c r="E24" s="81">
        <f>SUM(E13:E23)</f>
        <v>0</v>
      </c>
      <c r="F24" s="81">
        <f>SUM(F13:F23)</f>
        <v>7842</v>
      </c>
    </row>
    <row r="25" spans="1:6" ht="12.75">
      <c r="A25" s="62"/>
      <c r="B25" s="81"/>
      <c r="C25" s="81"/>
      <c r="D25" s="65"/>
      <c r="E25" s="65"/>
      <c r="F25" s="65"/>
    </row>
    <row r="26" spans="1:11" ht="12.75">
      <c r="A26" t="s">
        <v>62</v>
      </c>
      <c r="B26" s="81">
        <v>-7676</v>
      </c>
      <c r="C26" s="81">
        <v>-23887</v>
      </c>
      <c r="D26" s="65">
        <f t="shared" si="1"/>
        <v>-16211</v>
      </c>
      <c r="E26" s="65"/>
      <c r="F26" s="65">
        <v>-16511</v>
      </c>
      <c r="K26">
        <v>-16211</v>
      </c>
    </row>
    <row r="27" spans="1:10" ht="12.75">
      <c r="A27" t="s">
        <v>85</v>
      </c>
      <c r="B27" s="81">
        <v>3246</v>
      </c>
      <c r="C27" s="81">
        <v>4894</v>
      </c>
      <c r="D27" s="65">
        <f t="shared" si="1"/>
        <v>1648</v>
      </c>
      <c r="E27" s="65"/>
      <c r="F27" s="65">
        <f>SUM(H27:Y27)</f>
        <v>1648</v>
      </c>
      <c r="J27">
        <v>1648</v>
      </c>
    </row>
    <row r="28" spans="1:12" ht="12.75">
      <c r="A28" t="s">
        <v>152</v>
      </c>
      <c r="B28" s="81">
        <v>93</v>
      </c>
      <c r="C28" s="81">
        <v>-311</v>
      </c>
      <c r="D28" s="65">
        <f t="shared" si="1"/>
        <v>-404</v>
      </c>
      <c r="E28" s="65"/>
      <c r="F28" s="65">
        <v>5894</v>
      </c>
      <c r="L28">
        <v>-404</v>
      </c>
    </row>
    <row r="29" spans="1:24" ht="12.75">
      <c r="A29" t="s">
        <v>63</v>
      </c>
      <c r="B29" s="81">
        <v>-7081</v>
      </c>
      <c r="C29" s="81">
        <v>-1006</v>
      </c>
      <c r="D29" s="65">
        <f t="shared" si="1"/>
        <v>6075</v>
      </c>
      <c r="E29" s="65"/>
      <c r="F29" s="65">
        <v>-404</v>
      </c>
      <c r="I29">
        <v>-7</v>
      </c>
      <c r="K29">
        <v>-300</v>
      </c>
      <c r="O29">
        <f>4476-135</f>
        <v>4341</v>
      </c>
      <c r="P29">
        <v>-105</v>
      </c>
      <c r="X29">
        <v>1257</v>
      </c>
    </row>
    <row r="30" spans="1:6" ht="12.75">
      <c r="A30" t="s">
        <v>153</v>
      </c>
      <c r="B30" s="120">
        <v>22</v>
      </c>
      <c r="C30" s="120">
        <v>0</v>
      </c>
      <c r="D30" s="65">
        <f t="shared" si="1"/>
        <v>-22</v>
      </c>
      <c r="E30" s="65"/>
      <c r="F30" s="129">
        <f>SUM(H30:Y30)</f>
        <v>0</v>
      </c>
    </row>
    <row r="31" spans="1:6" ht="12.75">
      <c r="A31" t="s">
        <v>64</v>
      </c>
      <c r="B31" s="81">
        <f>SUM(B24:B30)</f>
        <v>-5710.67769</v>
      </c>
      <c r="C31" s="81">
        <f>SUM(C24:C30)</f>
        <v>-7742</v>
      </c>
      <c r="D31" s="81">
        <f>SUM(D24:D30)</f>
        <v>-2031.3223099999996</v>
      </c>
      <c r="E31" s="81"/>
      <c r="F31" s="130">
        <f>SUM(F24:F30)</f>
        <v>-1531</v>
      </c>
    </row>
    <row r="32" spans="1:17" ht="12.75">
      <c r="A32" t="s">
        <v>154</v>
      </c>
      <c r="B32" s="81">
        <v>-5429.715</v>
      </c>
      <c r="C32" s="81">
        <v>1765</v>
      </c>
      <c r="D32" s="65">
        <f t="shared" si="1"/>
        <v>7194.715</v>
      </c>
      <c r="E32" s="65"/>
      <c r="F32" s="65">
        <v>4668</v>
      </c>
      <c r="Q32">
        <v>8074</v>
      </c>
    </row>
    <row r="33" spans="1:24" ht="12.75">
      <c r="A33" t="s">
        <v>65</v>
      </c>
      <c r="B33" s="81">
        <v>-1144</v>
      </c>
      <c r="C33" s="81">
        <v>-3133</v>
      </c>
      <c r="D33" s="65">
        <f t="shared" si="1"/>
        <v>-1989</v>
      </c>
      <c r="E33" s="65"/>
      <c r="F33" s="65">
        <v>-1390</v>
      </c>
      <c r="X33">
        <v>-1989</v>
      </c>
    </row>
    <row r="34" spans="1:24" ht="12.75">
      <c r="A34" t="s">
        <v>66</v>
      </c>
      <c r="B34" s="81">
        <v>-136.94889999999998</v>
      </c>
      <c r="C34" s="81">
        <v>-352</v>
      </c>
      <c r="D34" s="65">
        <f t="shared" si="1"/>
        <v>-215.05110000000002</v>
      </c>
      <c r="E34" s="65"/>
      <c r="F34" s="65">
        <v>-352</v>
      </c>
      <c r="X34">
        <v>-215</v>
      </c>
    </row>
    <row r="35" spans="1:6" ht="12.75">
      <c r="A35" s="62" t="s">
        <v>67</v>
      </c>
      <c r="B35" s="109">
        <f>SUM(B31:B34)</f>
        <v>-12421.34159</v>
      </c>
      <c r="C35" s="109">
        <f>SUM(C31:C34)</f>
        <v>-9462</v>
      </c>
      <c r="D35" s="109">
        <f>SUM(D31:D34)</f>
        <v>2959.3415900000005</v>
      </c>
      <c r="E35" s="116"/>
      <c r="F35" s="109">
        <f>SUM(F31:F34)</f>
        <v>1395</v>
      </c>
    </row>
    <row r="36" spans="2:6" ht="12.75">
      <c r="B36" s="81"/>
      <c r="C36" s="81"/>
      <c r="D36" s="65"/>
      <c r="E36" s="65"/>
      <c r="F36" s="65"/>
    </row>
    <row r="37" spans="1:6" ht="12.75">
      <c r="A37" s="62" t="s">
        <v>68</v>
      </c>
      <c r="B37" s="81"/>
      <c r="C37" s="81"/>
      <c r="D37" s="65"/>
      <c r="E37" s="65"/>
      <c r="F37" s="65"/>
    </row>
    <row r="38" spans="1:6" ht="12.75">
      <c r="A38" s="63" t="s">
        <v>155</v>
      </c>
      <c r="B38" s="81">
        <v>13704</v>
      </c>
      <c r="C38" s="81">
        <v>13704</v>
      </c>
      <c r="D38" s="65">
        <f t="shared" si="1"/>
        <v>0</v>
      </c>
      <c r="E38" s="65"/>
      <c r="F38" s="65">
        <v>2848</v>
      </c>
    </row>
    <row r="39" spans="1:8" ht="12.75">
      <c r="A39" t="s">
        <v>69</v>
      </c>
      <c r="B39" s="81">
        <v>-1188</v>
      </c>
      <c r="C39" s="81">
        <v>-2466</v>
      </c>
      <c r="D39" s="65">
        <f t="shared" si="1"/>
        <v>-1278</v>
      </c>
      <c r="E39" s="65"/>
      <c r="F39" s="65">
        <v>-2467</v>
      </c>
      <c r="H39">
        <v>-1278</v>
      </c>
    </row>
    <row r="40" spans="1:6" ht="12.75">
      <c r="A40" t="s">
        <v>70</v>
      </c>
      <c r="B40" s="81">
        <v>295</v>
      </c>
      <c r="C40" s="81">
        <v>295</v>
      </c>
      <c r="D40" s="65">
        <f t="shared" si="1"/>
        <v>0</v>
      </c>
      <c r="E40" s="65"/>
      <c r="F40" s="65">
        <v>295</v>
      </c>
    </row>
    <row r="41" spans="1:11" ht="12.75">
      <c r="A41" t="s">
        <v>71</v>
      </c>
      <c r="B41" s="81">
        <v>12</v>
      </c>
      <c r="C41" s="81">
        <v>73</v>
      </c>
      <c r="D41" s="65">
        <f t="shared" si="1"/>
        <v>61</v>
      </c>
      <c r="E41" s="65"/>
      <c r="F41" s="65">
        <v>73</v>
      </c>
      <c r="K41">
        <v>61</v>
      </c>
    </row>
    <row r="42" spans="1:6" ht="12.75">
      <c r="A42" s="62" t="s">
        <v>72</v>
      </c>
      <c r="B42" s="109">
        <f>SUM(B38:B41)</f>
        <v>12823</v>
      </c>
      <c r="C42" s="109">
        <f>SUM(C38:C41)</f>
        <v>11606</v>
      </c>
      <c r="D42" s="109">
        <f>SUM(D38:D41)</f>
        <v>-1217</v>
      </c>
      <c r="E42" s="116"/>
      <c r="F42" s="109">
        <f>SUM(F38:F41)</f>
        <v>749</v>
      </c>
    </row>
    <row r="43" spans="2:6" ht="12.75">
      <c r="B43" s="81"/>
      <c r="C43" s="81"/>
      <c r="D43" s="65"/>
      <c r="E43" s="65"/>
      <c r="F43" s="65"/>
    </row>
    <row r="44" spans="1:6" ht="12.75">
      <c r="A44" s="62"/>
      <c r="B44" s="81"/>
      <c r="C44" s="81"/>
      <c r="D44" s="65"/>
      <c r="E44" s="65"/>
      <c r="F44" s="65"/>
    </row>
    <row r="45" spans="1:6" ht="12.75">
      <c r="A45" s="62" t="s">
        <v>73</v>
      </c>
      <c r="B45" s="81"/>
      <c r="C45" s="81"/>
      <c r="D45" s="65"/>
      <c r="E45" s="65"/>
      <c r="F45" s="65"/>
    </row>
    <row r="46" spans="1:21" ht="12.75">
      <c r="A46" t="s">
        <v>74</v>
      </c>
      <c r="B46" s="81">
        <v>0</v>
      </c>
      <c r="C46" s="81">
        <v>17014</v>
      </c>
      <c r="D46" s="65">
        <f t="shared" si="1"/>
        <v>17014</v>
      </c>
      <c r="E46" s="65"/>
      <c r="F46" s="65">
        <f>SUM(H46:Y46)</f>
        <v>17014</v>
      </c>
      <c r="T46">
        <v>6165</v>
      </c>
      <c r="U46">
        <v>10849</v>
      </c>
    </row>
    <row r="47" spans="1:21" ht="12.75">
      <c r="A47" s="63" t="s">
        <v>131</v>
      </c>
      <c r="B47" s="81"/>
      <c r="C47" s="81">
        <v>-1614</v>
      </c>
      <c r="D47" s="65">
        <f t="shared" si="1"/>
        <v>-1614</v>
      </c>
      <c r="E47" s="65"/>
      <c r="F47" s="65">
        <f>SUM(H47:Y47)</f>
        <v>-1614</v>
      </c>
      <c r="U47">
        <v>-1614</v>
      </c>
    </row>
    <row r="48" spans="1:6" ht="12.75">
      <c r="A48" t="s">
        <v>75</v>
      </c>
      <c r="B48" s="81">
        <v>643.576</v>
      </c>
      <c r="C48" s="81">
        <v>644</v>
      </c>
      <c r="D48" s="65">
        <f t="shared" si="1"/>
        <v>0.42399999999997817</v>
      </c>
      <c r="E48" s="65"/>
      <c r="F48" s="65">
        <v>644</v>
      </c>
    </row>
    <row r="49" spans="1:24" ht="12.75">
      <c r="A49" t="s">
        <v>156</v>
      </c>
      <c r="B49" s="81">
        <v>-39.521</v>
      </c>
      <c r="C49" s="81">
        <v>-28</v>
      </c>
      <c r="D49" s="65">
        <f t="shared" si="1"/>
        <v>11.521</v>
      </c>
      <c r="E49" s="65"/>
      <c r="F49" s="65">
        <v>-28</v>
      </c>
      <c r="X49">
        <v>12</v>
      </c>
    </row>
    <row r="50" spans="1:24" ht="12.75">
      <c r="A50" t="s">
        <v>76</v>
      </c>
      <c r="B50" s="81">
        <v>-39.852</v>
      </c>
      <c r="C50" s="81">
        <v>-54</v>
      </c>
      <c r="D50" s="65">
        <f t="shared" si="1"/>
        <v>-14.148000000000003</v>
      </c>
      <c r="E50" s="65"/>
      <c r="F50" s="65">
        <v>-54</v>
      </c>
      <c r="X50">
        <v>-14</v>
      </c>
    </row>
    <row r="51" spans="1:24" ht="12.75">
      <c r="A51" t="s">
        <v>77</v>
      </c>
      <c r="B51" s="81">
        <v>-375</v>
      </c>
      <c r="C51" s="81">
        <v>-494</v>
      </c>
      <c r="D51" s="65">
        <f t="shared" si="1"/>
        <v>-119</v>
      </c>
      <c r="E51" s="65"/>
      <c r="F51" s="65">
        <v>-494</v>
      </c>
      <c r="X51">
        <v>-119</v>
      </c>
    </row>
    <row r="52" spans="1:24" ht="12.75">
      <c r="A52" t="s">
        <v>78</v>
      </c>
      <c r="B52" s="81">
        <v>-425.475</v>
      </c>
      <c r="C52" s="81">
        <v>-693</v>
      </c>
      <c r="D52" s="65">
        <f t="shared" si="1"/>
        <v>-267.525</v>
      </c>
      <c r="E52" s="65"/>
      <c r="F52" s="65">
        <v>-693</v>
      </c>
      <c r="X52">
        <v>-268</v>
      </c>
    </row>
    <row r="53" spans="1:6" ht="12.75">
      <c r="A53" t="s">
        <v>79</v>
      </c>
      <c r="B53" s="81">
        <v>0</v>
      </c>
      <c r="C53" s="81">
        <v>0</v>
      </c>
      <c r="D53" s="65">
        <f t="shared" si="1"/>
        <v>0</v>
      </c>
      <c r="E53" s="65"/>
      <c r="F53" s="65">
        <f>SUM(H53:Y53)</f>
        <v>0</v>
      </c>
    </row>
    <row r="54" spans="1:6" ht="12.75">
      <c r="A54" s="62" t="s">
        <v>80</v>
      </c>
      <c r="B54" s="109">
        <f>SUM(B46:B53)</f>
        <v>-236.27199999999993</v>
      </c>
      <c r="C54" s="109">
        <f>SUM(C46:C53)</f>
        <v>14775</v>
      </c>
      <c r="D54" s="109">
        <f>SUM(D46:D53)</f>
        <v>15011.272</v>
      </c>
      <c r="E54" s="116"/>
      <c r="F54" s="109">
        <f>SUM(F46:F53)</f>
        <v>14775</v>
      </c>
    </row>
    <row r="55" spans="2:6" ht="12.75">
      <c r="B55" s="81"/>
      <c r="C55" s="81"/>
      <c r="D55" s="65"/>
      <c r="E55" s="65"/>
      <c r="F55" s="65"/>
    </row>
    <row r="56" spans="1:7" ht="12.75">
      <c r="A56" s="62" t="s">
        <v>81</v>
      </c>
      <c r="B56" s="81">
        <f>+B35+B42+B54</f>
        <v>165.38641000000007</v>
      </c>
      <c r="C56" s="81">
        <f>+C35+C42+C54</f>
        <v>16919</v>
      </c>
      <c r="D56" s="65">
        <f t="shared" si="1"/>
        <v>16753.61359</v>
      </c>
      <c r="E56" s="65"/>
      <c r="F56" s="65">
        <v>16919</v>
      </c>
      <c r="G56" s="65"/>
    </row>
    <row r="57" spans="2:6" ht="12.75">
      <c r="B57" s="81"/>
      <c r="C57" s="81"/>
      <c r="D57" s="65"/>
      <c r="E57" s="65"/>
      <c r="F57" s="65"/>
    </row>
    <row r="58" spans="1:6" ht="12.75">
      <c r="A58" s="62" t="s">
        <v>82</v>
      </c>
      <c r="B58" s="121" t="s">
        <v>157</v>
      </c>
      <c r="C58" s="121" t="s">
        <v>157</v>
      </c>
      <c r="D58" s="65"/>
      <c r="E58" s="65"/>
      <c r="F58" s="128" t="s">
        <v>168</v>
      </c>
    </row>
    <row r="59" spans="2:6" ht="12.75">
      <c r="B59" s="81"/>
      <c r="C59" s="81"/>
      <c r="D59" s="65"/>
      <c r="E59" s="65"/>
      <c r="F59" s="65"/>
    </row>
    <row r="60" spans="1:6" ht="13.5" thickBot="1">
      <c r="A60" s="62" t="s">
        <v>170</v>
      </c>
      <c r="B60" s="110">
        <f>+B56</f>
        <v>165.38641000000007</v>
      </c>
      <c r="C60" s="110">
        <f>+C56</f>
        <v>16919</v>
      </c>
      <c r="D60" s="110">
        <f>+D56</f>
        <v>16753.61359</v>
      </c>
      <c r="E60" s="122"/>
      <c r="F60" s="110">
        <f>F56</f>
        <v>16919</v>
      </c>
    </row>
    <row r="61" spans="2:6" ht="13.5" thickTop="1">
      <c r="B61" s="81"/>
      <c r="C61" s="81"/>
      <c r="D61" s="65"/>
      <c r="E61" s="65"/>
      <c r="F61" s="65"/>
    </row>
    <row r="62" spans="1:6" ht="12.75">
      <c r="A62" s="62" t="s">
        <v>83</v>
      </c>
      <c r="B62" s="81"/>
      <c r="C62" s="81"/>
      <c r="D62" s="65"/>
      <c r="E62" s="65"/>
      <c r="F62" s="65"/>
    </row>
    <row r="63" spans="1:6" ht="12.75">
      <c r="A63" t="s">
        <v>84</v>
      </c>
      <c r="B63" s="81">
        <v>2553</v>
      </c>
      <c r="C63" s="81">
        <v>8161</v>
      </c>
      <c r="D63" s="65">
        <f t="shared" si="1"/>
        <v>5608</v>
      </c>
      <c r="E63" s="65"/>
      <c r="F63" s="65">
        <f>+M66</f>
        <v>8160.805</v>
      </c>
    </row>
    <row r="64" spans="1:6" ht="12.75">
      <c r="A64" t="s">
        <v>39</v>
      </c>
      <c r="B64" s="81">
        <v>3574</v>
      </c>
      <c r="C64" s="81">
        <v>11102</v>
      </c>
      <c r="D64" s="65">
        <f t="shared" si="1"/>
        <v>7528</v>
      </c>
      <c r="E64" s="65"/>
      <c r="F64" s="65">
        <f>+N66</f>
        <v>11102.408</v>
      </c>
    </row>
    <row r="65" spans="1:6" ht="12.75">
      <c r="A65" t="s">
        <v>158</v>
      </c>
      <c r="B65" s="81">
        <v>-5962</v>
      </c>
      <c r="C65" s="81">
        <v>-2344</v>
      </c>
      <c r="D65" s="65">
        <f t="shared" si="1"/>
        <v>3618</v>
      </c>
      <c r="E65" s="65"/>
      <c r="F65" s="65">
        <f>+R66</f>
        <v>-2344.046</v>
      </c>
    </row>
    <row r="66" spans="2:25" ht="13.5" thickBot="1">
      <c r="B66" s="110">
        <f>SUM(B63:B65)</f>
        <v>165</v>
      </c>
      <c r="C66" s="110">
        <f>SUM(C63:C65)</f>
        <v>16919</v>
      </c>
      <c r="D66" s="110">
        <f>SUM(D63:D65)</f>
        <v>16754</v>
      </c>
      <c r="E66" s="122"/>
      <c r="F66" s="110">
        <f>SUM(F63:F65)</f>
        <v>16919.167</v>
      </c>
      <c r="H66" s="110">
        <f>SUM(H11:H65)</f>
        <v>-0.260999999998603</v>
      </c>
      <c r="I66" s="110">
        <f aca="true" t="shared" si="2" ref="I66:Y66">SUM(I11:I65)</f>
        <v>0.43100000000004</v>
      </c>
      <c r="J66" s="110">
        <f t="shared" si="2"/>
        <v>0.12299999999959255</v>
      </c>
      <c r="K66" s="110">
        <f t="shared" si="2"/>
        <v>-0.3790000000008149</v>
      </c>
      <c r="L66" s="110">
        <f t="shared" si="2"/>
        <v>0.049999999999954525</v>
      </c>
      <c r="M66" s="123">
        <f>+M9</f>
        <v>8160.805</v>
      </c>
      <c r="N66" s="123">
        <f>+N9</f>
        <v>11102.408</v>
      </c>
      <c r="O66" s="110">
        <f t="shared" si="2"/>
        <v>0</v>
      </c>
      <c r="P66" s="110">
        <f t="shared" si="2"/>
        <v>1</v>
      </c>
      <c r="Q66" s="110">
        <f t="shared" si="2"/>
        <v>-0.9310000000004948</v>
      </c>
      <c r="R66" s="123">
        <f>+R9</f>
        <v>-2344.046</v>
      </c>
      <c r="S66" s="110">
        <f t="shared" si="2"/>
        <v>0</v>
      </c>
      <c r="T66" s="110">
        <f t="shared" si="2"/>
        <v>0</v>
      </c>
      <c r="U66" s="110">
        <f t="shared" si="2"/>
        <v>0</v>
      </c>
      <c r="V66" s="110">
        <f t="shared" si="2"/>
        <v>0.37700000000040745</v>
      </c>
      <c r="W66" s="110">
        <f t="shared" si="2"/>
        <v>0</v>
      </c>
      <c r="X66" s="110">
        <f t="shared" si="2"/>
        <v>0.25300000000015643</v>
      </c>
      <c r="Y66" s="110">
        <f t="shared" si="2"/>
        <v>-0.4000000000000057</v>
      </c>
    </row>
    <row r="67" spans="1:6" ht="13.5" thickTop="1">
      <c r="A67" s="62"/>
      <c r="B67" s="64"/>
      <c r="C67" s="64"/>
      <c r="F67" s="65"/>
    </row>
    <row r="68" spans="1:6" ht="12.75">
      <c r="A68" s="2" t="s">
        <v>166</v>
      </c>
      <c r="B68" s="64"/>
      <c r="C68" s="64"/>
      <c r="F68" s="65"/>
    </row>
    <row r="69" spans="2:3" ht="12.75">
      <c r="B69" s="64"/>
      <c r="C69" s="64"/>
    </row>
    <row r="70" spans="2:3" ht="12.75">
      <c r="B70" s="64"/>
      <c r="C70" s="64"/>
    </row>
    <row r="71" spans="2:3" ht="12.75">
      <c r="B71" s="64"/>
      <c r="C71" s="64"/>
    </row>
    <row r="72" spans="2:3" ht="12.75">
      <c r="B72" s="64"/>
      <c r="C72" s="64"/>
    </row>
    <row r="73" spans="2:3" ht="12.75">
      <c r="B73" s="64"/>
      <c r="C73" s="64"/>
    </row>
    <row r="74" spans="2:3" ht="12.75">
      <c r="B74" s="64"/>
      <c r="C74" s="64"/>
    </row>
    <row r="75" spans="2:3" ht="12.75">
      <c r="B75" s="64"/>
      <c r="C75" s="64"/>
    </row>
    <row r="76" spans="2:3" ht="12.75">
      <c r="B76" s="64"/>
      <c r="C76" s="64"/>
    </row>
    <row r="77" spans="2:3" ht="12.75">
      <c r="B77" s="64"/>
      <c r="C77" s="64"/>
    </row>
    <row r="78" spans="2:3" ht="12.75">
      <c r="B78" s="64"/>
      <c r="C78" s="64"/>
    </row>
    <row r="79" spans="2:3" ht="12.75">
      <c r="B79" s="64"/>
      <c r="C79" s="64"/>
    </row>
    <row r="80" spans="2:3" ht="12.75">
      <c r="B80" s="64"/>
      <c r="C80" s="64"/>
    </row>
    <row r="81" spans="2:3" ht="12.75">
      <c r="B81" s="64"/>
      <c r="C81" s="64"/>
    </row>
    <row r="82" spans="2:3" ht="12.75">
      <c r="B82" s="64"/>
      <c r="C82" s="64"/>
    </row>
    <row r="83" spans="2:3" ht="12.75">
      <c r="B83" s="64"/>
      <c r="C83" s="64"/>
    </row>
    <row r="84" spans="2:3" ht="12.75">
      <c r="B84" s="64"/>
      <c r="C84" s="64"/>
    </row>
    <row r="85" spans="2:3" ht="12.75">
      <c r="B85" s="64"/>
      <c r="C85" s="64"/>
    </row>
    <row r="86" spans="2:3" ht="12.75">
      <c r="B86" s="64"/>
      <c r="C86" s="64"/>
    </row>
    <row r="87" spans="2:3" ht="12.75">
      <c r="B87" s="64"/>
      <c r="C87" s="64"/>
    </row>
    <row r="88" spans="2:3" ht="12.75">
      <c r="B88" s="64"/>
      <c r="C88" s="64"/>
    </row>
    <row r="89" spans="2:3" ht="12.75">
      <c r="B89" s="64"/>
      <c r="C89" s="64"/>
    </row>
    <row r="90" spans="2:3" ht="12.75">
      <c r="B90" s="64"/>
      <c r="C90" s="64"/>
    </row>
    <row r="91" spans="2:3" ht="12.75">
      <c r="B91" s="64"/>
      <c r="C91" s="64"/>
    </row>
    <row r="92" spans="2:3" ht="12.75">
      <c r="B92" s="64"/>
      <c r="C92" s="64"/>
    </row>
    <row r="93" spans="2:3" ht="12.75">
      <c r="B93" s="64"/>
      <c r="C93" s="64"/>
    </row>
    <row r="94" spans="2:3" ht="12.75">
      <c r="B94" s="64"/>
      <c r="C94" s="64"/>
    </row>
    <row r="95" spans="2:3" ht="12.75">
      <c r="B95" s="64"/>
      <c r="C95" s="64"/>
    </row>
    <row r="96" spans="2:3" ht="12.75">
      <c r="B96" s="64"/>
      <c r="C96" s="64"/>
    </row>
    <row r="97" spans="2:3" ht="12.75">
      <c r="B97" s="64"/>
      <c r="C97" s="64"/>
    </row>
    <row r="98" spans="2:3" ht="12.75">
      <c r="B98" s="64"/>
      <c r="C98" s="64"/>
    </row>
    <row r="99" spans="2:3" ht="12.75">
      <c r="B99" s="64"/>
      <c r="C99" s="64"/>
    </row>
    <row r="100" spans="2:3" ht="12.75">
      <c r="B100" s="64"/>
      <c r="C100" s="64"/>
    </row>
    <row r="101" spans="2:3" ht="12.75">
      <c r="B101" s="64"/>
      <c r="C101" s="64"/>
    </row>
    <row r="102" spans="2:3" ht="12.75">
      <c r="B102" s="64"/>
      <c r="C102" s="64"/>
    </row>
    <row r="103" spans="2:3" ht="12.75">
      <c r="B103" s="64"/>
      <c r="C103" s="64"/>
    </row>
    <row r="104" spans="2:3" ht="12.75">
      <c r="B104" s="64"/>
      <c r="C104" s="64"/>
    </row>
    <row r="105" spans="2:3" ht="12.75">
      <c r="B105" s="64"/>
      <c r="C105" s="64"/>
    </row>
    <row r="106" spans="2:3" ht="12.75">
      <c r="B106" s="64"/>
      <c r="C106" s="64"/>
    </row>
    <row r="107" spans="2:3" ht="12.75">
      <c r="B107" s="64"/>
      <c r="C107" s="64"/>
    </row>
    <row r="108" spans="2:3" ht="12.75">
      <c r="B108" s="64"/>
      <c r="C108" s="64"/>
    </row>
    <row r="109" spans="2:3" ht="12.75">
      <c r="B109" s="64"/>
      <c r="C109" s="64"/>
    </row>
    <row r="110" spans="2:3" ht="12.75">
      <c r="B110" s="64"/>
      <c r="C110" s="64"/>
    </row>
    <row r="111" spans="2:3" ht="12.75">
      <c r="B111" s="64"/>
      <c r="C111" s="64"/>
    </row>
    <row r="112" spans="2:3" ht="12.75">
      <c r="B112" s="64"/>
      <c r="C112" s="64"/>
    </row>
    <row r="113" spans="2:3" ht="12.75">
      <c r="B113" s="64"/>
      <c r="C113" s="64"/>
    </row>
    <row r="114" spans="2:3" ht="12.75">
      <c r="B114" s="64"/>
      <c r="C114" s="64"/>
    </row>
    <row r="115" spans="2:3" ht="12.75">
      <c r="B115" s="64"/>
      <c r="C115" s="64"/>
    </row>
    <row r="116" spans="2:3" ht="12.75">
      <c r="B116" s="64"/>
      <c r="C116" s="64"/>
    </row>
    <row r="117" spans="2:3" ht="12.75">
      <c r="B117" s="64"/>
      <c r="C117" s="64"/>
    </row>
    <row r="118" spans="2:3" ht="12.75">
      <c r="B118" s="64"/>
      <c r="C118" s="64"/>
    </row>
    <row r="119" spans="2:3" ht="12.75">
      <c r="B119" s="64"/>
      <c r="C119" s="64"/>
    </row>
    <row r="120" spans="2:3" ht="12.75">
      <c r="B120" s="64"/>
      <c r="C120" s="64"/>
    </row>
    <row r="121" spans="2:3" ht="12.75">
      <c r="B121" s="64"/>
      <c r="C121" s="64"/>
    </row>
    <row r="122" spans="2:3" ht="12.75">
      <c r="B122" s="64"/>
      <c r="C122" s="64"/>
    </row>
    <row r="123" spans="2:3" ht="12.75">
      <c r="B123" s="64"/>
      <c r="C123" s="64"/>
    </row>
    <row r="124" spans="2:3" ht="12.75">
      <c r="B124" s="64"/>
      <c r="C124" s="64"/>
    </row>
    <row r="125" spans="2:3" ht="12.75">
      <c r="B125" s="64"/>
      <c r="C125" s="64"/>
    </row>
    <row r="126" spans="2:3" ht="12.75">
      <c r="B126" s="64"/>
      <c r="C126" s="64"/>
    </row>
    <row r="127" spans="2:3" ht="12.75">
      <c r="B127" s="64"/>
      <c r="C127" s="64"/>
    </row>
    <row r="128" spans="2:3" ht="12.75">
      <c r="B128" s="64"/>
      <c r="C128" s="64"/>
    </row>
    <row r="129" spans="2:3" ht="12.75">
      <c r="B129" s="64"/>
      <c r="C129" s="64"/>
    </row>
    <row r="130" spans="2:3" ht="12.75">
      <c r="B130" s="64"/>
      <c r="C130" s="64"/>
    </row>
    <row r="131" spans="2:3" ht="12.75">
      <c r="B131" s="64"/>
      <c r="C131" s="64"/>
    </row>
    <row r="132" spans="2:3" ht="12.75">
      <c r="B132" s="64"/>
      <c r="C132" s="64"/>
    </row>
    <row r="133" spans="2:3" ht="12.75">
      <c r="B133" s="64"/>
      <c r="C133" s="64"/>
    </row>
    <row r="134" spans="2:3" ht="12.75">
      <c r="B134" s="64"/>
      <c r="C134" s="64"/>
    </row>
    <row r="135" spans="2:3" ht="12.75">
      <c r="B135" s="64"/>
      <c r="C135" s="64"/>
    </row>
    <row r="136" spans="2:3" ht="12.75">
      <c r="B136" s="64"/>
      <c r="C136" s="64"/>
    </row>
    <row r="137" spans="2:3" ht="12.75">
      <c r="B137" s="64"/>
      <c r="C137" s="64"/>
    </row>
    <row r="138" spans="2:3" ht="12.75">
      <c r="B138" s="64"/>
      <c r="C138" s="64"/>
    </row>
    <row r="139" spans="2:3" ht="12.75">
      <c r="B139" s="64"/>
      <c r="C139" s="64"/>
    </row>
    <row r="140" spans="2:3" ht="12.75">
      <c r="B140" s="64"/>
      <c r="C140" s="64"/>
    </row>
    <row r="141" spans="2:3" ht="12.75">
      <c r="B141" s="64"/>
      <c r="C141" s="64"/>
    </row>
    <row r="142" spans="2:3" ht="12.75">
      <c r="B142" s="64"/>
      <c r="C142" s="64"/>
    </row>
    <row r="143" spans="2:3" ht="12.75">
      <c r="B143" s="64"/>
      <c r="C143" s="64"/>
    </row>
    <row r="144" spans="2:3" ht="12.75">
      <c r="B144" s="64"/>
      <c r="C144" s="64"/>
    </row>
    <row r="145" spans="2:3" ht="12.75">
      <c r="B145" s="64"/>
      <c r="C145" s="64"/>
    </row>
    <row r="146" spans="2:3" ht="12.75">
      <c r="B146" s="64"/>
      <c r="C146" s="64"/>
    </row>
    <row r="147" spans="2:3" ht="12.75">
      <c r="B147" s="64"/>
      <c r="C147" s="64"/>
    </row>
    <row r="148" spans="2:3" ht="12.75">
      <c r="B148" s="64"/>
      <c r="C148" s="64"/>
    </row>
    <row r="149" spans="2:3" ht="12.75">
      <c r="B149" s="64"/>
      <c r="C149" s="64"/>
    </row>
    <row r="150" spans="2:3" ht="12.75">
      <c r="B150" s="64"/>
      <c r="C150" s="64"/>
    </row>
    <row r="151" spans="2:3" ht="12.75">
      <c r="B151" s="64"/>
      <c r="C151" s="64"/>
    </row>
    <row r="152" spans="2:3" ht="12.75">
      <c r="B152" s="64"/>
      <c r="C152" s="64"/>
    </row>
    <row r="153" spans="2:3" ht="12.75">
      <c r="B153" s="64"/>
      <c r="C153" s="64"/>
    </row>
    <row r="154" spans="2:3" ht="12.75">
      <c r="B154" s="64"/>
      <c r="C154" s="64"/>
    </row>
    <row r="155" spans="2:3" ht="12.75">
      <c r="B155" s="64"/>
      <c r="C155" s="64"/>
    </row>
    <row r="156" spans="2:3" ht="12.75">
      <c r="B156" s="64"/>
      <c r="C156" s="64"/>
    </row>
    <row r="157" spans="2:3" ht="12.75">
      <c r="B157" s="64"/>
      <c r="C157" s="64"/>
    </row>
    <row r="158" spans="2:3" ht="12.75">
      <c r="B158" s="64"/>
      <c r="C158" s="64"/>
    </row>
    <row r="159" spans="2:3" ht="12.75">
      <c r="B159" s="64"/>
      <c r="C159" s="64"/>
    </row>
    <row r="160" spans="2:3" ht="12.75">
      <c r="B160" s="64"/>
      <c r="C160" s="64"/>
    </row>
    <row r="161" spans="2:3" ht="12.75">
      <c r="B161" s="64"/>
      <c r="C161" s="64"/>
    </row>
    <row r="162" spans="2:3" ht="12.75">
      <c r="B162" s="64"/>
      <c r="C162" s="64"/>
    </row>
    <row r="163" spans="2:3" ht="12.75">
      <c r="B163" s="64"/>
      <c r="C163" s="64"/>
    </row>
    <row r="164" spans="2:3" ht="12.75">
      <c r="B164" s="64"/>
      <c r="C164" s="64"/>
    </row>
    <row r="165" spans="2:3" ht="12.75">
      <c r="B165" s="64"/>
      <c r="C165" s="64"/>
    </row>
    <row r="166" spans="2:3" ht="12.75">
      <c r="B166" s="64"/>
      <c r="C166" s="64"/>
    </row>
    <row r="167" spans="2:3" ht="12.75">
      <c r="B167" s="64"/>
      <c r="C167" s="64"/>
    </row>
    <row r="168" spans="2:3" ht="12.75">
      <c r="B168" s="64"/>
      <c r="C168" s="64"/>
    </row>
    <row r="169" spans="2:3" ht="12.75">
      <c r="B169" s="64"/>
      <c r="C169" s="64"/>
    </row>
    <row r="170" spans="2:3" ht="12.75">
      <c r="B170" s="64"/>
      <c r="C170" s="64"/>
    </row>
    <row r="171" spans="2:3" ht="12.75">
      <c r="B171" s="64"/>
      <c r="C171" s="64"/>
    </row>
    <row r="172" spans="2:3" ht="12.75">
      <c r="B172" s="64"/>
      <c r="C172" s="64"/>
    </row>
    <row r="173" spans="2:3" ht="12.75">
      <c r="B173" s="64"/>
      <c r="C173" s="64"/>
    </row>
    <row r="174" spans="2:3" ht="12.75">
      <c r="B174" s="64"/>
      <c r="C174" s="64"/>
    </row>
    <row r="175" spans="2:3" ht="12.75">
      <c r="B175" s="64"/>
      <c r="C175" s="64"/>
    </row>
    <row r="176" spans="2:3" ht="12.75">
      <c r="B176" s="64"/>
      <c r="C176" s="64"/>
    </row>
    <row r="177" spans="2:3" ht="12.75">
      <c r="B177" s="64"/>
      <c r="C177" s="64"/>
    </row>
    <row r="178" spans="2:3" ht="12.75">
      <c r="B178" s="64"/>
      <c r="C178" s="64"/>
    </row>
    <row r="179" spans="2:3" ht="12.75">
      <c r="B179" s="64"/>
      <c r="C179" s="64"/>
    </row>
    <row r="180" spans="2:3" ht="12.75">
      <c r="B180" s="64"/>
      <c r="C180" s="64"/>
    </row>
    <row r="181" spans="2:3" ht="12.75">
      <c r="B181" s="64"/>
      <c r="C181" s="64"/>
    </row>
    <row r="182" spans="2:3" ht="12.75">
      <c r="B182" s="64"/>
      <c r="C182" s="64"/>
    </row>
    <row r="183" spans="2:3" ht="12.75">
      <c r="B183" s="64"/>
      <c r="C183" s="64"/>
    </row>
    <row r="184" spans="2:3" ht="12.75">
      <c r="B184" s="64"/>
      <c r="C184" s="64"/>
    </row>
    <row r="185" spans="2:3" ht="12.75">
      <c r="B185" s="64"/>
      <c r="C185" s="64"/>
    </row>
    <row r="186" spans="2:3" ht="12.75">
      <c r="B186" s="64"/>
      <c r="C186" s="64"/>
    </row>
    <row r="187" spans="2:3" ht="12.75">
      <c r="B187" s="64"/>
      <c r="C187" s="64"/>
    </row>
    <row r="188" spans="2:3" ht="12.75">
      <c r="B188" s="64"/>
      <c r="C188" s="64"/>
    </row>
    <row r="189" spans="2:3" ht="12.75">
      <c r="B189" s="64"/>
      <c r="C189" s="64"/>
    </row>
    <row r="190" spans="2:3" ht="12.75">
      <c r="B190" s="64"/>
      <c r="C190" s="64"/>
    </row>
    <row r="191" spans="2:3" ht="12.75">
      <c r="B191" s="64"/>
      <c r="C191" s="64"/>
    </row>
    <row r="192" spans="2:3" ht="12.75">
      <c r="B192" s="64"/>
      <c r="C192" s="64"/>
    </row>
    <row r="193" spans="2:3" ht="12.75">
      <c r="B193" s="64"/>
      <c r="C193" s="64"/>
    </row>
    <row r="194" spans="2:3" ht="12.75">
      <c r="B194" s="64"/>
      <c r="C194" s="64"/>
    </row>
    <row r="195" spans="2:3" ht="12.75">
      <c r="B195" s="64"/>
      <c r="C195" s="64"/>
    </row>
    <row r="196" spans="2:3" ht="12.75">
      <c r="B196" s="64"/>
      <c r="C196" s="64"/>
    </row>
    <row r="197" spans="2:3" ht="12.75">
      <c r="B197" s="64"/>
      <c r="C197" s="64"/>
    </row>
    <row r="198" spans="2:3" ht="12.75">
      <c r="B198" s="64"/>
      <c r="C198" s="64"/>
    </row>
    <row r="199" spans="2:3" ht="12.75">
      <c r="B199" s="64"/>
      <c r="C199" s="64"/>
    </row>
    <row r="200" spans="2:3" ht="12.75">
      <c r="B200" s="64"/>
      <c r="C200" s="64"/>
    </row>
    <row r="201" spans="2:3" ht="12.75">
      <c r="B201" s="64"/>
      <c r="C201" s="64"/>
    </row>
    <row r="202" spans="2:3" ht="12.75">
      <c r="B202" s="64"/>
      <c r="C202" s="64"/>
    </row>
    <row r="203" spans="2:3" ht="12.75">
      <c r="B203" s="64"/>
      <c r="C203" s="64"/>
    </row>
    <row r="204" spans="2:3" ht="12.75">
      <c r="B204" s="64"/>
      <c r="C204" s="64"/>
    </row>
    <row r="205" spans="2:3" ht="12.75">
      <c r="B205" s="64"/>
      <c r="C205" s="64"/>
    </row>
    <row r="206" spans="2:3" ht="12.75">
      <c r="B206" s="64"/>
      <c r="C206" s="64"/>
    </row>
    <row r="207" spans="2:3" ht="12.75">
      <c r="B207" s="64"/>
      <c r="C207" s="64"/>
    </row>
    <row r="208" spans="2:3" ht="12.75">
      <c r="B208" s="64"/>
      <c r="C208" s="64"/>
    </row>
    <row r="209" spans="2:3" ht="12.75">
      <c r="B209" s="64"/>
      <c r="C209" s="64"/>
    </row>
    <row r="210" spans="2:3" ht="12.75">
      <c r="B210" s="64"/>
      <c r="C210" s="64"/>
    </row>
    <row r="211" spans="2:3" ht="12.75">
      <c r="B211" s="64"/>
      <c r="C211" s="64"/>
    </row>
    <row r="212" spans="2:3" ht="12.75">
      <c r="B212" s="64"/>
      <c r="C212" s="64"/>
    </row>
    <row r="213" spans="2:3" ht="12.75">
      <c r="B213" s="64"/>
      <c r="C213" s="64"/>
    </row>
    <row r="214" spans="2:3" ht="12.75">
      <c r="B214" s="64"/>
      <c r="C214" s="64"/>
    </row>
    <row r="215" spans="2:3" ht="12.75">
      <c r="B215" s="64"/>
      <c r="C215" s="64"/>
    </row>
    <row r="216" spans="2:3" ht="12.75">
      <c r="B216" s="64"/>
      <c r="C216" s="64"/>
    </row>
    <row r="217" spans="2:3" ht="12.75">
      <c r="B217" s="64"/>
      <c r="C217" s="64"/>
    </row>
    <row r="218" spans="2:3" ht="12.75">
      <c r="B218" s="64"/>
      <c r="C218" s="64"/>
    </row>
    <row r="219" spans="2:3" ht="12.75">
      <c r="B219" s="64"/>
      <c r="C219" s="64"/>
    </row>
    <row r="220" spans="2:3" ht="12.75">
      <c r="B220" s="64"/>
      <c r="C220" s="64"/>
    </row>
    <row r="221" spans="2:3" ht="12.75">
      <c r="B221" s="64"/>
      <c r="C221" s="64"/>
    </row>
    <row r="222" spans="2:3" ht="12.75">
      <c r="B222" s="64"/>
      <c r="C222" s="64"/>
    </row>
    <row r="223" spans="2:3" ht="12.75">
      <c r="B223" s="64"/>
      <c r="C223" s="64"/>
    </row>
    <row r="224" spans="2:3" ht="12.75">
      <c r="B224" s="64"/>
      <c r="C224" s="64"/>
    </row>
    <row r="225" spans="2:3" ht="12.75">
      <c r="B225" s="64"/>
      <c r="C225" s="64"/>
    </row>
    <row r="226" spans="2:3" ht="12.75">
      <c r="B226" s="64"/>
      <c r="C226" s="64"/>
    </row>
    <row r="227" spans="2:3" ht="12.75">
      <c r="B227" s="64"/>
      <c r="C227" s="64"/>
    </row>
    <row r="228" spans="2:3" ht="12.75">
      <c r="B228" s="64"/>
      <c r="C228" s="64"/>
    </row>
    <row r="229" spans="2:3" ht="12.75">
      <c r="B229" s="64"/>
      <c r="C229" s="64"/>
    </row>
    <row r="230" spans="2:3" ht="12.75">
      <c r="B230" s="64"/>
      <c r="C230" s="64"/>
    </row>
    <row r="231" spans="2:3" ht="12.75">
      <c r="B231" s="64"/>
      <c r="C231" s="64"/>
    </row>
    <row r="232" spans="2:3" ht="12.75">
      <c r="B232" s="64"/>
      <c r="C232" s="64"/>
    </row>
    <row r="233" spans="2:3" ht="12.75">
      <c r="B233" s="64"/>
      <c r="C233" s="64"/>
    </row>
    <row r="234" spans="2:3" ht="12.75">
      <c r="B234" s="64"/>
      <c r="C234" s="64"/>
    </row>
    <row r="235" spans="2:3" ht="12.75">
      <c r="B235" s="64"/>
      <c r="C235" s="64"/>
    </row>
    <row r="236" spans="2:3" ht="12.75">
      <c r="B236" s="64"/>
      <c r="C236" s="64"/>
    </row>
    <row r="237" spans="2:3" ht="12.75">
      <c r="B237" s="64"/>
      <c r="C237" s="64"/>
    </row>
    <row r="238" spans="2:3" ht="12.75">
      <c r="B238" s="64"/>
      <c r="C238" s="64"/>
    </row>
    <row r="239" spans="2:3" ht="12.75">
      <c r="B239" s="64"/>
      <c r="C239" s="64"/>
    </row>
    <row r="240" spans="2:3" ht="12.75">
      <c r="B240" s="64"/>
      <c r="C240" s="64"/>
    </row>
    <row r="241" spans="2:3" ht="12.75">
      <c r="B241" s="64"/>
      <c r="C241" s="64"/>
    </row>
    <row r="242" spans="2:3" ht="12.75">
      <c r="B242" s="64"/>
      <c r="C242" s="64"/>
    </row>
    <row r="243" spans="2:3" ht="12.75">
      <c r="B243" s="64"/>
      <c r="C243" s="64"/>
    </row>
    <row r="244" spans="2:3" ht="12.75">
      <c r="B244" s="64"/>
      <c r="C244" s="64"/>
    </row>
    <row r="245" spans="2:3" ht="12.75">
      <c r="B245" s="64"/>
      <c r="C245" s="64"/>
    </row>
    <row r="246" spans="2:3" ht="12.75">
      <c r="B246" s="64"/>
      <c r="C246" s="64"/>
    </row>
    <row r="247" spans="2:3" ht="12.75">
      <c r="B247" s="64"/>
      <c r="C247" s="64"/>
    </row>
    <row r="248" spans="2:3" ht="12.75">
      <c r="B248" s="64"/>
      <c r="C248" s="64"/>
    </row>
    <row r="249" spans="2:3" ht="12.75">
      <c r="B249" s="64"/>
      <c r="C249" s="64"/>
    </row>
    <row r="250" spans="2:3" ht="12.75">
      <c r="B250" s="64"/>
      <c r="C250" s="64"/>
    </row>
    <row r="251" spans="2:3" ht="12.75">
      <c r="B251" s="64"/>
      <c r="C251" s="64"/>
    </row>
    <row r="252" spans="2:3" ht="12.75">
      <c r="B252" s="64"/>
      <c r="C252" s="64"/>
    </row>
    <row r="253" spans="2:3" ht="12.75">
      <c r="B253" s="64"/>
      <c r="C253" s="64"/>
    </row>
    <row r="254" spans="2:3" ht="12.75">
      <c r="B254" s="64"/>
      <c r="C254" s="64"/>
    </row>
    <row r="255" spans="2:3" ht="12.75">
      <c r="B255" s="64"/>
      <c r="C255" s="64"/>
    </row>
    <row r="256" spans="2:3" ht="12.75">
      <c r="B256" s="64"/>
      <c r="C256" s="64"/>
    </row>
    <row r="257" spans="2:3" ht="12.75">
      <c r="B257" s="64"/>
      <c r="C257" s="64"/>
    </row>
    <row r="258" spans="2:3" ht="12.75">
      <c r="B258" s="64"/>
      <c r="C258" s="64"/>
    </row>
    <row r="259" spans="2:3" ht="12.75">
      <c r="B259" s="64"/>
      <c r="C259" s="64"/>
    </row>
    <row r="260" spans="2:3" ht="12.75">
      <c r="B260" s="64"/>
      <c r="C260" s="64"/>
    </row>
    <row r="261" spans="2:3" ht="12.75">
      <c r="B261" s="64"/>
      <c r="C261" s="64"/>
    </row>
    <row r="262" spans="2:3" ht="12.75">
      <c r="B262" s="64"/>
      <c r="C262" s="64"/>
    </row>
    <row r="263" spans="2:3" ht="12.75">
      <c r="B263" s="64"/>
      <c r="C263" s="64"/>
    </row>
    <row r="264" spans="2:3" ht="12.75">
      <c r="B264" s="64"/>
      <c r="C264" s="64"/>
    </row>
    <row r="265" spans="2:3" ht="12.75">
      <c r="B265" s="64"/>
      <c r="C265" s="64"/>
    </row>
    <row r="266" spans="2:3" ht="12.75">
      <c r="B266" s="64"/>
      <c r="C266" s="64"/>
    </row>
    <row r="267" spans="2:3" ht="12.75">
      <c r="B267" s="64"/>
      <c r="C267" s="64"/>
    </row>
    <row r="268" spans="2:3" ht="12.75">
      <c r="B268" s="64"/>
      <c r="C268" s="64"/>
    </row>
    <row r="269" spans="2:3" ht="12.75">
      <c r="B269" s="64"/>
      <c r="C269" s="64"/>
    </row>
    <row r="270" spans="2:3" ht="12.75">
      <c r="B270" s="64"/>
      <c r="C270" s="64"/>
    </row>
    <row r="271" spans="2:3" ht="12.75">
      <c r="B271" s="64"/>
      <c r="C271" s="64"/>
    </row>
    <row r="272" spans="2:3" ht="12.75">
      <c r="B272" s="64"/>
      <c r="C272" s="64"/>
    </row>
    <row r="273" spans="2:3" ht="12.75">
      <c r="B273" s="64"/>
      <c r="C273" s="64"/>
    </row>
    <row r="274" spans="2:3" ht="12.75">
      <c r="B274" s="64"/>
      <c r="C274" s="64"/>
    </row>
    <row r="275" spans="2:3" ht="12.75">
      <c r="B275" s="64"/>
      <c r="C275" s="64"/>
    </row>
    <row r="276" spans="2:3" ht="12.75">
      <c r="B276" s="64"/>
      <c r="C276" s="64"/>
    </row>
    <row r="277" spans="2:3" ht="12.75">
      <c r="B277" s="64"/>
      <c r="C277" s="64"/>
    </row>
    <row r="278" spans="2:3" ht="12.75">
      <c r="B278" s="64"/>
      <c r="C278" s="64"/>
    </row>
    <row r="279" spans="2:3" ht="12.75">
      <c r="B279" s="64"/>
      <c r="C279" s="64"/>
    </row>
    <row r="280" spans="2:3" ht="12.75">
      <c r="B280" s="64"/>
      <c r="C280" s="64"/>
    </row>
    <row r="281" spans="2:3" ht="12.75">
      <c r="B281" s="64"/>
      <c r="C281" s="64"/>
    </row>
    <row r="282" spans="2:3" ht="12.75">
      <c r="B282" s="64"/>
      <c r="C282" s="64"/>
    </row>
    <row r="283" spans="2:3" ht="12.75">
      <c r="B283" s="64"/>
      <c r="C283" s="64"/>
    </row>
    <row r="284" spans="2:3" ht="12.75">
      <c r="B284" s="64"/>
      <c r="C284" s="64"/>
    </row>
    <row r="285" spans="2:3" ht="12.75">
      <c r="B285" s="64"/>
      <c r="C285" s="64"/>
    </row>
    <row r="286" spans="2:3" ht="12.75">
      <c r="B286" s="64"/>
      <c r="C286" s="64"/>
    </row>
    <row r="287" spans="2:3" ht="12.75">
      <c r="B287" s="64"/>
      <c r="C287" s="64"/>
    </row>
    <row r="288" spans="2:3" ht="12.75">
      <c r="B288" s="64"/>
      <c r="C288" s="64"/>
    </row>
    <row r="289" spans="2:3" ht="12.75">
      <c r="B289" s="64"/>
      <c r="C289" s="64"/>
    </row>
    <row r="290" spans="2:3" ht="12.75">
      <c r="B290" s="64"/>
      <c r="C290" s="64"/>
    </row>
    <row r="291" spans="2:3" ht="12.75">
      <c r="B291" s="64"/>
      <c r="C291" s="64"/>
    </row>
    <row r="292" spans="2:3" ht="12.75">
      <c r="B292" s="64"/>
      <c r="C292" s="64"/>
    </row>
    <row r="293" spans="2:3" ht="12.75">
      <c r="B293" s="64"/>
      <c r="C293" s="64"/>
    </row>
    <row r="294" spans="2:3" ht="12.75">
      <c r="B294" s="64"/>
      <c r="C294" s="64"/>
    </row>
    <row r="295" spans="2:3" ht="12.75">
      <c r="B295" s="64"/>
      <c r="C295" s="64"/>
    </row>
    <row r="296" spans="2:3" ht="12.75">
      <c r="B296" s="64"/>
      <c r="C296" s="64"/>
    </row>
    <row r="297" spans="2:3" ht="12.75">
      <c r="B297" s="64"/>
      <c r="C297" s="64"/>
    </row>
    <row r="298" spans="2:3" ht="12.75">
      <c r="B298" s="64"/>
      <c r="C298" s="64"/>
    </row>
    <row r="299" spans="2:3" ht="12.75">
      <c r="B299" s="64"/>
      <c r="C299" s="64"/>
    </row>
    <row r="300" spans="2:3" ht="12.75">
      <c r="B300" s="64"/>
      <c r="C300" s="64"/>
    </row>
    <row r="301" spans="2:3" ht="12.75">
      <c r="B301" s="64"/>
      <c r="C301" s="64"/>
    </row>
    <row r="302" spans="2:3" ht="12.75">
      <c r="B302" s="64"/>
      <c r="C302" s="64"/>
    </row>
    <row r="303" spans="2:3" ht="12.75">
      <c r="B303" s="64"/>
      <c r="C303" s="64"/>
    </row>
    <row r="304" spans="2:3" ht="12.75">
      <c r="B304" s="64"/>
      <c r="C304" s="64"/>
    </row>
    <row r="305" spans="2:3" ht="12.75">
      <c r="B305" s="64"/>
      <c r="C305" s="64"/>
    </row>
    <row r="306" spans="2:3" ht="12.75">
      <c r="B306" s="64"/>
      <c r="C306" s="64"/>
    </row>
    <row r="307" spans="2:3" ht="12.75">
      <c r="B307" s="64"/>
      <c r="C307" s="64"/>
    </row>
    <row r="308" spans="2:3" ht="12.75">
      <c r="B308" s="64"/>
      <c r="C308" s="64"/>
    </row>
    <row r="309" spans="2:3" ht="12.75">
      <c r="B309" s="64"/>
      <c r="C309" s="64"/>
    </row>
    <row r="310" spans="2:3" ht="12.75">
      <c r="B310" s="64"/>
      <c r="C310" s="64"/>
    </row>
    <row r="311" spans="2:3" ht="12.75">
      <c r="B311" s="64"/>
      <c r="C311" s="64"/>
    </row>
    <row r="312" spans="2:3" ht="12.75">
      <c r="B312" s="64"/>
      <c r="C312" s="64"/>
    </row>
    <row r="313" spans="2:3" ht="12.75">
      <c r="B313" s="64"/>
      <c r="C313" s="64"/>
    </row>
    <row r="314" spans="2:3" ht="12.75">
      <c r="B314" s="64"/>
      <c r="C314" s="64"/>
    </row>
    <row r="315" spans="2:3" ht="12.75">
      <c r="B315" s="64"/>
      <c r="C315" s="64"/>
    </row>
    <row r="316" spans="2:3" ht="12.75">
      <c r="B316" s="64"/>
      <c r="C316" s="64"/>
    </row>
    <row r="317" spans="2:3" ht="12.75">
      <c r="B317" s="64"/>
      <c r="C317" s="64"/>
    </row>
    <row r="318" spans="2:3" ht="12.75">
      <c r="B318" s="64"/>
      <c r="C318" s="64"/>
    </row>
    <row r="319" spans="2:3" ht="12.75">
      <c r="B319" s="64"/>
      <c r="C319" s="64"/>
    </row>
    <row r="320" spans="2:3" ht="12.75">
      <c r="B320" s="64"/>
      <c r="C320" s="64"/>
    </row>
    <row r="321" spans="2:3" ht="12.75">
      <c r="B321" s="64"/>
      <c r="C321" s="64"/>
    </row>
    <row r="322" spans="2:3" ht="12.75">
      <c r="B322" s="64"/>
      <c r="C322" s="64"/>
    </row>
    <row r="323" spans="2:3" ht="12.75">
      <c r="B323" s="64"/>
      <c r="C323" s="64"/>
    </row>
    <row r="324" spans="2:3" ht="12.75">
      <c r="B324" s="64"/>
      <c r="C324" s="64"/>
    </row>
    <row r="325" spans="2:3" ht="12.75">
      <c r="B325" s="64"/>
      <c r="C325" s="64"/>
    </row>
    <row r="326" spans="2:3" ht="12.75">
      <c r="B326" s="64"/>
      <c r="C326" s="64"/>
    </row>
    <row r="327" spans="2:3" ht="12.75">
      <c r="B327" s="64"/>
      <c r="C327" s="64"/>
    </row>
    <row r="328" spans="2:3" ht="12.75">
      <c r="B328" s="64"/>
      <c r="C328" s="64"/>
    </row>
    <row r="329" spans="2:3" ht="12.75">
      <c r="B329" s="64"/>
      <c r="C329" s="64"/>
    </row>
    <row r="330" spans="2:3" ht="12.75">
      <c r="B330" s="64"/>
      <c r="C330" s="64"/>
    </row>
    <row r="331" spans="2:3" ht="12.75">
      <c r="B331" s="64"/>
      <c r="C331" s="64"/>
    </row>
    <row r="332" spans="2:3" ht="12.75">
      <c r="B332" s="64"/>
      <c r="C332" s="64"/>
    </row>
    <row r="333" spans="2:3" ht="12.75">
      <c r="B333" s="64"/>
      <c r="C333" s="64"/>
    </row>
    <row r="334" spans="2:3" ht="12.75">
      <c r="B334" s="64"/>
      <c r="C334" s="64"/>
    </row>
    <row r="335" spans="2:3" ht="12.75">
      <c r="B335" s="64"/>
      <c r="C335" s="64"/>
    </row>
    <row r="336" spans="2:3" ht="12.75">
      <c r="B336" s="64"/>
      <c r="C336" s="64"/>
    </row>
    <row r="337" spans="2:3" ht="12.75">
      <c r="B337" s="64"/>
      <c r="C337" s="64"/>
    </row>
    <row r="338" spans="2:3" ht="12.75">
      <c r="B338" s="64"/>
      <c r="C338" s="64"/>
    </row>
    <row r="339" spans="2:3" ht="12.75">
      <c r="B339" s="64"/>
      <c r="C339" s="64"/>
    </row>
    <row r="340" spans="2:3" ht="12.75">
      <c r="B340" s="64"/>
      <c r="C340" s="64"/>
    </row>
    <row r="341" spans="2:3" ht="12.75">
      <c r="B341" s="64"/>
      <c r="C341" s="64"/>
    </row>
    <row r="342" spans="2:3" ht="12.75">
      <c r="B342" s="64"/>
      <c r="C342" s="64"/>
    </row>
    <row r="343" spans="2:3" ht="12.75">
      <c r="B343" s="64"/>
      <c r="C343" s="64"/>
    </row>
    <row r="344" spans="2:3" ht="12.75">
      <c r="B344" s="64"/>
      <c r="C344" s="64"/>
    </row>
    <row r="345" spans="2:3" ht="12.75">
      <c r="B345" s="64"/>
      <c r="C345" s="64"/>
    </row>
    <row r="346" spans="2:3" ht="12.75">
      <c r="B346" s="64"/>
      <c r="C346" s="64"/>
    </row>
    <row r="347" spans="2:3" ht="12.75">
      <c r="B347" s="64"/>
      <c r="C347" s="64"/>
    </row>
    <row r="348" spans="2:3" ht="12.75">
      <c r="B348" s="64"/>
      <c r="C348" s="64"/>
    </row>
    <row r="349" spans="2:3" ht="12.75">
      <c r="B349" s="64"/>
      <c r="C349" s="64"/>
    </row>
    <row r="350" spans="2:3" ht="12.75">
      <c r="B350" s="64"/>
      <c r="C350" s="64"/>
    </row>
    <row r="351" spans="2:3" ht="12.75">
      <c r="B351" s="64"/>
      <c r="C351" s="64"/>
    </row>
    <row r="352" spans="2:3" ht="12.75">
      <c r="B352" s="64"/>
      <c r="C352" s="64"/>
    </row>
    <row r="353" spans="2:3" ht="12.75">
      <c r="B353" s="64"/>
      <c r="C353" s="64"/>
    </row>
    <row r="354" spans="2:3" ht="12.75">
      <c r="B354" s="64"/>
      <c r="C354" s="64"/>
    </row>
    <row r="355" spans="2:3" ht="12.75">
      <c r="B355" s="64"/>
      <c r="C355" s="64"/>
    </row>
    <row r="356" spans="2:3" ht="12.75">
      <c r="B356" s="64"/>
      <c r="C356" s="64"/>
    </row>
    <row r="357" spans="2:3" ht="12.75">
      <c r="B357" s="64"/>
      <c r="C357" s="64"/>
    </row>
    <row r="358" spans="2:3" ht="12.75">
      <c r="B358" s="64"/>
      <c r="C358" s="64"/>
    </row>
    <row r="359" spans="2:3" ht="12.75">
      <c r="B359" s="64"/>
      <c r="C359" s="64"/>
    </row>
    <row r="360" spans="2:3" ht="12.75">
      <c r="B360" s="64"/>
      <c r="C360" s="64"/>
    </row>
    <row r="361" spans="2:3" ht="12.75">
      <c r="B361" s="64"/>
      <c r="C361" s="64"/>
    </row>
    <row r="362" spans="2:3" ht="12.75">
      <c r="B362" s="64"/>
      <c r="C362" s="64"/>
    </row>
    <row r="363" spans="2:3" ht="12.75">
      <c r="B363" s="64"/>
      <c r="C363" s="64"/>
    </row>
    <row r="364" spans="2:3" ht="12.75">
      <c r="B364" s="64"/>
      <c r="C364" s="64"/>
    </row>
    <row r="365" spans="2:3" ht="12.75">
      <c r="B365" s="64"/>
      <c r="C365" s="64"/>
    </row>
    <row r="366" spans="2:3" ht="12.75">
      <c r="B366" s="64"/>
      <c r="C366" s="64"/>
    </row>
    <row r="367" spans="2:3" ht="12.75">
      <c r="B367" s="64"/>
      <c r="C367" s="64"/>
    </row>
    <row r="368" spans="2:3" ht="12.75">
      <c r="B368" s="64"/>
      <c r="C368" s="64"/>
    </row>
    <row r="369" spans="2:3" ht="12.75">
      <c r="B369" s="64"/>
      <c r="C369" s="64"/>
    </row>
    <row r="370" spans="2:3" ht="12.75">
      <c r="B370" s="64"/>
      <c r="C370" s="64"/>
    </row>
    <row r="371" spans="2:3" ht="12.75">
      <c r="B371" s="64"/>
      <c r="C371" s="64"/>
    </row>
    <row r="372" spans="2:3" ht="12.75">
      <c r="B372" s="64"/>
      <c r="C372" s="64"/>
    </row>
    <row r="373" spans="2:3" ht="12.75">
      <c r="B373" s="64"/>
      <c r="C373" s="64"/>
    </row>
    <row r="374" spans="2:3" ht="12.75">
      <c r="B374" s="64"/>
      <c r="C374" s="64"/>
    </row>
    <row r="375" spans="2:3" ht="12.75">
      <c r="B375" s="64"/>
      <c r="C375" s="64"/>
    </row>
    <row r="376" spans="2:3" ht="12.75">
      <c r="B376" s="64"/>
      <c r="C376" s="64"/>
    </row>
    <row r="377" spans="2:3" ht="12.75">
      <c r="B377" s="64"/>
      <c r="C377" s="64"/>
    </row>
    <row r="378" spans="2:3" ht="12.75">
      <c r="B378" s="64"/>
      <c r="C378" s="64"/>
    </row>
    <row r="379" spans="2:3" ht="12.75">
      <c r="B379" s="64"/>
      <c r="C379" s="64"/>
    </row>
    <row r="380" spans="2:3" ht="12.75">
      <c r="B380" s="64"/>
      <c r="C380" s="64"/>
    </row>
    <row r="381" spans="2:3" ht="12.75">
      <c r="B381" s="64"/>
      <c r="C381" s="64"/>
    </row>
    <row r="382" spans="2:3" ht="12.75">
      <c r="B382" s="64"/>
      <c r="C382" s="64"/>
    </row>
    <row r="383" spans="2:3" ht="12.75">
      <c r="B383" s="64"/>
      <c r="C383" s="64"/>
    </row>
    <row r="384" spans="2:3" ht="12.75">
      <c r="B384" s="64"/>
      <c r="C384" s="64"/>
    </row>
    <row r="385" spans="2:3" ht="12.75">
      <c r="B385" s="64"/>
      <c r="C385" s="64"/>
    </row>
    <row r="386" spans="2:3" ht="12.75">
      <c r="B386" s="64"/>
      <c r="C386" s="64"/>
    </row>
    <row r="387" spans="2:3" ht="12.75">
      <c r="B387" s="64"/>
      <c r="C387" s="64"/>
    </row>
    <row r="388" spans="2:3" ht="12.75">
      <c r="B388" s="64"/>
      <c r="C388" s="64"/>
    </row>
    <row r="389" spans="2:3" ht="12.75">
      <c r="B389" s="64"/>
      <c r="C389" s="64"/>
    </row>
    <row r="390" spans="2:3" ht="12.75">
      <c r="B390" s="64"/>
      <c r="C390" s="64"/>
    </row>
    <row r="391" spans="2:3" ht="12.75">
      <c r="B391" s="64"/>
      <c r="C391" s="64"/>
    </row>
    <row r="392" spans="2:3" ht="12.75">
      <c r="B392" s="64"/>
      <c r="C392" s="64"/>
    </row>
    <row r="393" spans="2:3" ht="12.75">
      <c r="B393" s="64"/>
      <c r="C393" s="64"/>
    </row>
    <row r="394" spans="2:3" ht="12.75">
      <c r="B394" s="64"/>
      <c r="C394" s="64"/>
    </row>
    <row r="395" spans="2:3" ht="12.75">
      <c r="B395" s="64"/>
      <c r="C395" s="64"/>
    </row>
    <row r="396" spans="2:3" ht="12.75">
      <c r="B396" s="64"/>
      <c r="C396" s="64"/>
    </row>
    <row r="397" spans="2:3" ht="12.75">
      <c r="B397" s="64"/>
      <c r="C397" s="64"/>
    </row>
    <row r="398" spans="2:3" ht="12.75">
      <c r="B398" s="64"/>
      <c r="C398" s="64"/>
    </row>
    <row r="399" spans="2:3" ht="12.75">
      <c r="B399" s="64"/>
      <c r="C399" s="64"/>
    </row>
    <row r="400" spans="2:3" ht="12.75">
      <c r="B400" s="64"/>
      <c r="C400" s="64"/>
    </row>
    <row r="401" spans="2:3" ht="12.75">
      <c r="B401" s="64"/>
      <c r="C401" s="64"/>
    </row>
    <row r="402" spans="2:3" ht="12.75">
      <c r="B402" s="64"/>
      <c r="C402" s="64"/>
    </row>
    <row r="403" spans="2:3" ht="12.75">
      <c r="B403" s="64"/>
      <c r="C403" s="64"/>
    </row>
    <row r="404" spans="2:3" ht="12.75">
      <c r="B404" s="64"/>
      <c r="C404" s="64"/>
    </row>
    <row r="405" spans="2:3" ht="12.75">
      <c r="B405" s="64"/>
      <c r="C405" s="64"/>
    </row>
    <row r="406" spans="2:3" ht="12.75">
      <c r="B406" s="64"/>
      <c r="C406" s="64"/>
    </row>
    <row r="407" spans="2:3" ht="12.75">
      <c r="B407" s="64"/>
      <c r="C407" s="64"/>
    </row>
    <row r="408" spans="2:3" ht="12.75">
      <c r="B408" s="64"/>
      <c r="C408" s="64"/>
    </row>
    <row r="409" spans="2:3" ht="12.75">
      <c r="B409" s="64"/>
      <c r="C409" s="64"/>
    </row>
    <row r="410" spans="2:3" ht="12.75">
      <c r="B410" s="64"/>
      <c r="C410" s="64"/>
    </row>
    <row r="411" spans="2:3" ht="12.75">
      <c r="B411" s="64"/>
      <c r="C411" s="64"/>
    </row>
    <row r="412" spans="2:3" ht="12.75">
      <c r="B412" s="64"/>
      <c r="C412" s="64"/>
    </row>
    <row r="413" spans="2:3" ht="12.75">
      <c r="B413" s="64"/>
      <c r="C413" s="64"/>
    </row>
    <row r="414" spans="2:3" ht="12.75">
      <c r="B414" s="64"/>
      <c r="C414" s="64"/>
    </row>
    <row r="415" spans="2:3" ht="12.75">
      <c r="B415" s="64"/>
      <c r="C415" s="64"/>
    </row>
    <row r="416" spans="2:3" ht="12.75">
      <c r="B416" s="64"/>
      <c r="C416" s="64"/>
    </row>
    <row r="417" spans="2:3" ht="12.75">
      <c r="B417" s="64"/>
      <c r="C417" s="64"/>
    </row>
    <row r="418" spans="2:3" ht="12.75">
      <c r="B418" s="64"/>
      <c r="C418" s="64"/>
    </row>
    <row r="419" spans="2:3" ht="12.75">
      <c r="B419" s="64"/>
      <c r="C419" s="64"/>
    </row>
    <row r="420" spans="2:3" ht="12.75">
      <c r="B420" s="64"/>
      <c r="C420" s="64"/>
    </row>
    <row r="421" spans="2:3" ht="12.75">
      <c r="B421" s="64"/>
      <c r="C421" s="64"/>
    </row>
    <row r="422" spans="2:3" ht="12.75">
      <c r="B422" s="64"/>
      <c r="C422" s="64"/>
    </row>
    <row r="423" spans="2:3" ht="12.75">
      <c r="B423" s="64"/>
      <c r="C423" s="64"/>
    </row>
    <row r="424" spans="2:3" ht="12.75">
      <c r="B424" s="64"/>
      <c r="C424" s="64"/>
    </row>
    <row r="425" spans="2:3" ht="12.75">
      <c r="B425" s="64"/>
      <c r="C425" s="64"/>
    </row>
    <row r="426" spans="2:3" ht="12.75">
      <c r="B426" s="64"/>
      <c r="C426" s="64"/>
    </row>
    <row r="427" spans="2:3" ht="12.75">
      <c r="B427" s="64"/>
      <c r="C427" s="64"/>
    </row>
    <row r="428" spans="2:3" ht="12.75">
      <c r="B428" s="64"/>
      <c r="C428" s="64"/>
    </row>
    <row r="429" spans="2:3" ht="12.75">
      <c r="B429" s="64"/>
      <c r="C429" s="64"/>
    </row>
    <row r="430" spans="2:3" ht="12.75">
      <c r="B430" s="64"/>
      <c r="C430" s="64"/>
    </row>
    <row r="431" spans="2:3" ht="12.75">
      <c r="B431" s="64"/>
      <c r="C431" s="64"/>
    </row>
    <row r="432" spans="2:3" ht="12.75">
      <c r="B432" s="64"/>
      <c r="C432" s="64"/>
    </row>
    <row r="433" spans="2:3" ht="12.75">
      <c r="B433" s="64"/>
      <c r="C433" s="64"/>
    </row>
    <row r="434" spans="2:3" ht="12.75">
      <c r="B434" s="64"/>
      <c r="C434" s="64"/>
    </row>
    <row r="435" spans="2:3" ht="12.75">
      <c r="B435" s="64"/>
      <c r="C435" s="64"/>
    </row>
    <row r="436" spans="2:3" ht="12.75">
      <c r="B436" s="64"/>
      <c r="C436" s="64"/>
    </row>
    <row r="437" spans="2:3" ht="12.75">
      <c r="B437" s="64"/>
      <c r="C437" s="64"/>
    </row>
    <row r="438" spans="2:3" ht="12.75">
      <c r="B438" s="64"/>
      <c r="C438" s="64"/>
    </row>
    <row r="439" spans="2:3" ht="12.75">
      <c r="B439" s="64"/>
      <c r="C439" s="64"/>
    </row>
    <row r="440" spans="2:3" ht="12.75">
      <c r="B440" s="64"/>
      <c r="C440" s="64"/>
    </row>
    <row r="441" spans="2:3" ht="12.75">
      <c r="B441" s="64"/>
      <c r="C441" s="64"/>
    </row>
    <row r="442" spans="2:3" ht="12.75">
      <c r="B442" s="64"/>
      <c r="C442" s="64"/>
    </row>
    <row r="443" spans="2:3" ht="12.75">
      <c r="B443" s="64"/>
      <c r="C443" s="64"/>
    </row>
    <row r="444" spans="2:3" ht="12.75">
      <c r="B444" s="64"/>
      <c r="C444" s="64"/>
    </row>
    <row r="445" spans="2:3" ht="12.75">
      <c r="B445" s="64"/>
      <c r="C445" s="64"/>
    </row>
    <row r="446" spans="2:3" ht="12.75">
      <c r="B446" s="64"/>
      <c r="C446" s="64"/>
    </row>
    <row r="447" spans="2:3" ht="12.75">
      <c r="B447" s="64"/>
      <c r="C447" s="64"/>
    </row>
    <row r="448" spans="2:3" ht="12.75">
      <c r="B448" s="64"/>
      <c r="C448" s="64"/>
    </row>
    <row r="449" spans="2:3" ht="12.75">
      <c r="B449" s="64"/>
      <c r="C449" s="64"/>
    </row>
    <row r="450" spans="2:3" ht="12.75">
      <c r="B450" s="64"/>
      <c r="C450" s="64"/>
    </row>
    <row r="451" spans="2:3" ht="12.75">
      <c r="B451" s="64"/>
      <c r="C451" s="64"/>
    </row>
    <row r="452" spans="2:3" ht="12.75">
      <c r="B452" s="64"/>
      <c r="C452" s="64"/>
    </row>
    <row r="453" spans="2:3" ht="12.75">
      <c r="B453" s="64"/>
      <c r="C453" s="64"/>
    </row>
    <row r="454" spans="2:3" ht="12.75">
      <c r="B454" s="64"/>
      <c r="C454" s="64"/>
    </row>
    <row r="455" spans="2:3" ht="12.75">
      <c r="B455" s="64"/>
      <c r="C455" s="64"/>
    </row>
    <row r="456" spans="2:3" ht="12.75">
      <c r="B456" s="64"/>
      <c r="C456" s="64"/>
    </row>
    <row r="457" spans="2:3" ht="12.75">
      <c r="B457" s="64"/>
      <c r="C457" s="64"/>
    </row>
    <row r="458" spans="2:3" ht="12.75">
      <c r="B458" s="64"/>
      <c r="C458" s="64"/>
    </row>
    <row r="459" spans="2:3" ht="12.75">
      <c r="B459" s="64"/>
      <c r="C459" s="64"/>
    </row>
    <row r="460" spans="2:3" ht="12.75">
      <c r="B460" s="64"/>
      <c r="C460" s="64"/>
    </row>
    <row r="461" spans="2:3" ht="12.75">
      <c r="B461" s="64"/>
      <c r="C461" s="64"/>
    </row>
    <row r="462" spans="2:3" ht="12.75">
      <c r="B462" s="64"/>
      <c r="C462" s="64"/>
    </row>
    <row r="463" spans="2:3" ht="12.75">
      <c r="B463" s="64"/>
      <c r="C463" s="64"/>
    </row>
    <row r="464" spans="2:3" ht="12.75">
      <c r="B464" s="64"/>
      <c r="C464" s="64"/>
    </row>
    <row r="465" spans="2:3" ht="12.75">
      <c r="B465" s="64"/>
      <c r="C465" s="64"/>
    </row>
    <row r="466" spans="2:3" ht="12.75">
      <c r="B466" s="64"/>
      <c r="C466" s="64"/>
    </row>
    <row r="467" spans="2:3" ht="12.75">
      <c r="B467" s="64"/>
      <c r="C467" s="64"/>
    </row>
    <row r="468" spans="2:3" ht="12.75">
      <c r="B468" s="64"/>
      <c r="C468" s="64"/>
    </row>
    <row r="469" spans="2:3" ht="12.75">
      <c r="B469" s="64"/>
      <c r="C469" s="64"/>
    </row>
    <row r="470" spans="2:3" ht="12.75">
      <c r="B470" s="64"/>
      <c r="C470" s="64"/>
    </row>
    <row r="471" spans="2:3" ht="12.75">
      <c r="B471" s="64"/>
      <c r="C471" s="64"/>
    </row>
    <row r="472" spans="2:3" ht="12.75">
      <c r="B472" s="64"/>
      <c r="C472" s="64"/>
    </row>
    <row r="473" spans="2:3" ht="12.75">
      <c r="B473" s="64"/>
      <c r="C473" s="64"/>
    </row>
    <row r="474" spans="2:3" ht="12.75">
      <c r="B474" s="64"/>
      <c r="C474" s="64"/>
    </row>
    <row r="475" spans="2:3" ht="12.75">
      <c r="B475" s="64"/>
      <c r="C475" s="64"/>
    </row>
  </sheetData>
  <mergeCells count="7">
    <mergeCell ref="A5:B5"/>
    <mergeCell ref="A6:F6"/>
    <mergeCell ref="A7:F7"/>
    <mergeCell ref="A1:F1"/>
    <mergeCell ref="A2:F2"/>
    <mergeCell ref="A3:F3"/>
    <mergeCell ref="A4:F4"/>
  </mergeCells>
  <printOptions horizontalCentered="1"/>
  <pageMargins left="0.5" right="0.5" top="0.34" bottom="0.35" header="0" footer="0"/>
  <pageSetup horizontalDpi="300" verticalDpi="300" orientation="portrait" pageOrder="overThenDown"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meiyan</cp:lastModifiedBy>
  <cp:lastPrinted>2003-11-07T08:29:33Z</cp:lastPrinted>
  <dcterms:created xsi:type="dcterms:W3CDTF">2003-04-24T05:26:10Z</dcterms:created>
  <dcterms:modified xsi:type="dcterms:W3CDTF">2003-11-07T08:35:40Z</dcterms:modified>
  <cp:category/>
  <cp:version/>
  <cp:contentType/>
  <cp:contentStatus/>
</cp:coreProperties>
</file>